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10" yWindow="3810" windowWidth="21600" windowHeight="11385"/>
  </bookViews>
  <sheets>
    <sheet name="költségvetés tervadatok_2022" sheetId="1" r:id="rId1"/>
  </sheets>
  <definedNames>
    <definedName name="_xlnm.Print_Titles" localSheetId="0">'költségvetés tervadatok_2022'!#REF!,'költségvetés tervadatok_2022'!#REF!</definedName>
    <definedName name="_xlnm.Print_Area" localSheetId="0">'költségvetés tervadatok_2022'!$A$1:$D$96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5" i="1"/>
  <c r="C77"/>
  <c r="C76"/>
  <c r="C25"/>
  <c r="C92"/>
  <c r="C88"/>
  <c r="C84"/>
  <c r="C78"/>
  <c r="C74"/>
  <c r="C73" s="1"/>
  <c r="C64" s="1"/>
  <c r="C61"/>
  <c r="C59"/>
  <c r="C54"/>
  <c r="C53" s="1"/>
  <c r="C50"/>
  <c r="C49"/>
  <c r="C47" s="1"/>
  <c r="C44"/>
  <c r="C39"/>
  <c r="C29"/>
  <c r="C28"/>
  <c r="C27"/>
  <c r="C26"/>
  <c r="C23"/>
  <c r="C18"/>
  <c r="C16"/>
  <c r="C14"/>
  <c r="C13" s="1"/>
  <c r="C8"/>
  <c r="C6"/>
  <c r="C4" s="1"/>
  <c r="C3"/>
  <c r="C2" s="1"/>
  <c r="C82" l="1"/>
  <c r="C12"/>
  <c r="C96"/>
  <c r="C24"/>
  <c r="C22" l="1"/>
  <c r="C21" s="1"/>
  <c r="C33" s="1"/>
</calcChain>
</file>

<file path=xl/sharedStrings.xml><?xml version="1.0" encoding="utf-8"?>
<sst xmlns="http://schemas.openxmlformats.org/spreadsheetml/2006/main" count="134" uniqueCount="124">
  <si>
    <t>Költség sor</t>
  </si>
  <si>
    <t>Bevétel megnevezés</t>
  </si>
  <si>
    <t>Tervezett bevétel 2022</t>
  </si>
  <si>
    <t>Magyarázat, megjegyzés</t>
  </si>
  <si>
    <t>Egyesületi tagdíj</t>
  </si>
  <si>
    <t xml:space="preserve">2022. évi egyesületi tagdíj                                         </t>
  </si>
  <si>
    <t xml:space="preserve">tagnyilvántartási adat alapján 2021.12.31.                                                                98 fő*1500 Ft/fő </t>
  </si>
  <si>
    <t>MEOSZ céltámogatások</t>
  </si>
  <si>
    <t xml:space="preserve">Érdekérvényesítő alaptevékenység támogatása 2     (2021. év)                                </t>
  </si>
  <si>
    <t>2021. évben kapott támogatás  2022. évre eső része</t>
  </si>
  <si>
    <t xml:space="preserve">Érdekérvényesítő alaptevékenység támogatása        (2022. év)                               </t>
  </si>
  <si>
    <t>Az elmúlt év számítása alapján 60000 Ft+750 Ft6fő*91 fő</t>
  </si>
  <si>
    <t xml:space="preserve">Érdekérvényesítő alaptevékenység támogatása 2     (2022. év)                                </t>
  </si>
  <si>
    <t xml:space="preserve">Az elmúlt év adata alapján </t>
  </si>
  <si>
    <t>Pályázati támogatások összesen</t>
  </si>
  <si>
    <t xml:space="preserve">Nemzeti Együttműködési Alap pályázati támogatás (2021-2022) NEAO-KP-1-2021/7-000106   </t>
  </si>
  <si>
    <t>2022. évre eső rész</t>
  </si>
  <si>
    <t>Nemzeti Együttműködési Alap pályázati támogatás (2021-2022) NEAO-KP-1-2022/7-000220</t>
  </si>
  <si>
    <t xml:space="preserve">A kért támogatás 433000 Ft 2022. évre  9 hónapra eső rész                </t>
  </si>
  <si>
    <t xml:space="preserve">Budapesti kirándulások  pályázat FOF 2021-C-126 </t>
  </si>
  <si>
    <t>2. budapesti kirándulás költsége a 2022. évre eső rész</t>
  </si>
  <si>
    <t>Adomány</t>
  </si>
  <si>
    <t xml:space="preserve">tagnyilvántartási adat alapján  2021.12.31.                                  29 fő*1800 Ft/fő </t>
  </si>
  <si>
    <t>Szervezet, vállalkozás adománya</t>
  </si>
  <si>
    <t xml:space="preserve">Dunaújváros kenyere akció 2017 </t>
  </si>
  <si>
    <t>A 2017-ben kapott adományból még rendelkezésre álló összeg</t>
  </si>
  <si>
    <t>SZJA egy százalék felajánlásából befolyó összeg</t>
  </si>
  <si>
    <t xml:space="preserve">A 2021. évben felajánlott SZJA 1%-összege            </t>
  </si>
  <si>
    <t>A két legutolsó felajánlás összegének átlága</t>
  </si>
  <si>
    <t>OTP által fizetett kamat</t>
  </si>
  <si>
    <t>Egyéb befizetések</t>
  </si>
  <si>
    <t>Rendezvényekre befizetett részvételi díj</t>
  </si>
  <si>
    <t xml:space="preserve">Egyesületi közgyűlés </t>
  </si>
  <si>
    <t xml:space="preserve">1400 Ft/fő részvételi díjjal és 50 fő részvételével számolva. </t>
  </si>
  <si>
    <t xml:space="preserve">Bérletes előadások </t>
  </si>
  <si>
    <t>egy évadban két bérletttel és négy előadással számolva</t>
  </si>
  <si>
    <t>1500 Ft/fő részvételi díjjal két látogatást tervezve 15 fő részvételével látogatásonként</t>
  </si>
  <si>
    <t>Budapesti kirándulás</t>
  </si>
  <si>
    <t>1000 Ft/fő részvételi díjjal és 25 fő részvételével számolva</t>
  </si>
  <si>
    <t>850 Ft/fő részvételi díjjal két látogatást tervezve 15 fő részvételével látogatásonként</t>
  </si>
  <si>
    <t>Karácsonyi évzáró összejövetel</t>
  </si>
  <si>
    <t>MEOSZ által megtérített útiköltség (MEOSZ elnökségi ülés, FB ülés, MEOSZ közgyűlés)</t>
  </si>
  <si>
    <t xml:space="preserve">2021. évben befolyt fel nem használt saját bevételek  </t>
  </si>
  <si>
    <t>Előző évek megtakarításának felhasználása</t>
  </si>
  <si>
    <t>BEVÉTEL ÖSSZESEN</t>
  </si>
  <si>
    <t>Tájékoztató adatok</t>
  </si>
  <si>
    <t>Pénztár egyenleg    2021.12.31.</t>
  </si>
  <si>
    <t>Összesen</t>
  </si>
  <si>
    <t>2021. évi tagdíj bevételek</t>
  </si>
  <si>
    <t>Kiadás megnevezés</t>
  </si>
  <si>
    <t>Tervezett kiadás 2022</t>
  </si>
  <si>
    <t>1.</t>
  </si>
  <si>
    <t>Kommunikációs költségek</t>
  </si>
  <si>
    <t>Postaköltség</t>
  </si>
  <si>
    <t>ebből 51000 Ft a tisztségviselő választás jelőlő céduláinak postaköltsége</t>
  </si>
  <si>
    <t>Telefonköltség 12 hó*4760 Ft/hó</t>
  </si>
  <si>
    <t>az előfizetési szerződés alapján 4760 Ft/hó előfizetési díjjal számolva</t>
  </si>
  <si>
    <t>Adminisztrációs költségek</t>
  </si>
  <si>
    <t>Festékpatron</t>
  </si>
  <si>
    <t>Irodaszerek, nyomtatványok</t>
  </si>
  <si>
    <t>ebböl 5000 Ft a tisztségviselő jelőlő eljárás irodaszer költsége</t>
  </si>
  <si>
    <t>Útiköltség</t>
  </si>
  <si>
    <t>Tagoknak kifizetett útiköltség hozzájárulás</t>
  </si>
  <si>
    <t>MEOSZ rendezvények útiköltsége (elnökségi ülés, FB ülés, közgyűlés)</t>
  </si>
  <si>
    <t>Beloianniszban tartandó egyesületi találkozók 4 alkalommal</t>
  </si>
  <si>
    <t>alkalmanként 1 személyautóval számolva</t>
  </si>
  <si>
    <t xml:space="preserve">Mozgáskorlátozottak Győr-Moson-Sopron Megyei Egyesületeénél látogatás </t>
  </si>
  <si>
    <t>1 személyautóval számolva</t>
  </si>
  <si>
    <t xml:space="preserve">Várpalotai Plécsárda Nap </t>
  </si>
  <si>
    <t>2 személyautóval számolva</t>
  </si>
  <si>
    <t>Tagoknak nyújtott támogatás</t>
  </si>
  <si>
    <t>Egyesületi tisztségviselőknek fizetett költségtérítés</t>
  </si>
  <si>
    <t>Edenred vásárlási utalványok</t>
  </si>
  <si>
    <t>Szakfolyóiratok, kiadványok előfizetési díja</t>
  </si>
  <si>
    <t>6 példány éves előfizetési díja</t>
  </si>
  <si>
    <t>Számlavezetés költsége</t>
  </si>
  <si>
    <t>Rendezvények megtartására fordított összeg</t>
  </si>
  <si>
    <t>Kézműves műhely foglalkozások</t>
  </si>
  <si>
    <t>3 alkalom 10 fő részvételételével tervezve alkalmanként</t>
  </si>
  <si>
    <t xml:space="preserve">Boccia verseny </t>
  </si>
  <si>
    <t>Elnökségi ülések 4 alkalom</t>
  </si>
  <si>
    <t>Egyesületi összejövetelek</t>
  </si>
  <si>
    <t>Egyesületi közgyűlés vacsorával</t>
  </si>
  <si>
    <t>3000 Ft/fő költséggel és 55 fő részvételével számolva</t>
  </si>
  <si>
    <t>Irodalmi kévéház</t>
  </si>
  <si>
    <t>3000 Ft/fő költséggel és 60 fő részvételével számolva</t>
  </si>
  <si>
    <t>Piknik</t>
  </si>
  <si>
    <t>Budapesti kirándulás Hősök tere</t>
  </si>
  <si>
    <t>Egyéb kiadások</t>
  </si>
  <si>
    <t>Hirdetési költség</t>
  </si>
  <si>
    <t>Könyvelési díj</t>
  </si>
  <si>
    <t>a szerződés alapján 5000 Ft/hó könyvelési díjjal számolva</t>
  </si>
  <si>
    <t>Egyéb költségek</t>
  </si>
  <si>
    <t>Pályázati díj</t>
  </si>
  <si>
    <t>az előző évi költség alapján</t>
  </si>
  <si>
    <t>Egyesületi iroda közüzemi költsége</t>
  </si>
  <si>
    <t>a szerződés alapján 17391 Ft/hó bérleti díjjal számolva</t>
  </si>
  <si>
    <t>EDENRED vásárlási utalvány közterhe</t>
  </si>
  <si>
    <t>COVID-19 járvány  elleni védekezés költségei</t>
  </si>
  <si>
    <t>Tárgyi eszköz és szoftver beszerzés</t>
  </si>
  <si>
    <t>Házipénztár kezelő program megújítása</t>
  </si>
  <si>
    <t>Szabadtéri rendezvények lebonyolításához beszerezendő tárgyak</t>
  </si>
  <si>
    <t>1 db nyított pavilon, 4 db műanyag szék, 1 db bogrács  állvánnyal fedővel együtt a beszerzéshez kért pályázati támogatás 35000 Ft</t>
  </si>
  <si>
    <t>Általános tartalék</t>
  </si>
  <si>
    <t>KIADÁS ÖSSZESEN</t>
  </si>
  <si>
    <t>Pártoló tagi támogatási díj</t>
  </si>
  <si>
    <t xml:space="preserve">Színházlátogatások </t>
  </si>
  <si>
    <t>2022. pártoló tagi támogatási díj</t>
  </si>
  <si>
    <t xml:space="preserve">Csoportos színházlátogatások   </t>
  </si>
  <si>
    <t xml:space="preserve">Csoportos mozilátogatás </t>
  </si>
  <si>
    <t>Csoportos mozilátogatás 2 alkalom 15 fő alkalmanként</t>
  </si>
  <si>
    <t xml:space="preserve">Színházlátogatások 2 db bérlet 1 évadra 10000 Ft/ bérlet, 2 alkalom 15 fő alkalmanként </t>
  </si>
  <si>
    <t>2021. adomány (pátoló tagi támogatási díj)</t>
  </si>
  <si>
    <t>Magánszemély adománya</t>
  </si>
  <si>
    <t xml:space="preserve">Humanitás újságelőfizetés </t>
  </si>
  <si>
    <t>Játékklub</t>
  </si>
  <si>
    <t>Teadélután</t>
  </si>
  <si>
    <t>Rendszeres klubfoglalkozások összejövetelek fenntartási költsége</t>
  </si>
  <si>
    <t>Fagyiparti</t>
  </si>
  <si>
    <t>Bank egyenleg        2021.12.31.</t>
  </si>
  <si>
    <t>Kártyaparti</t>
  </si>
  <si>
    <t>Rejtvényfejtők klubja 6 fordulós rejtvényfejtő verseny</t>
  </si>
  <si>
    <t>MEOSZ szövetségi tagdíj 2022. év</t>
  </si>
  <si>
    <t>Kártyanaptár nyomdai előállítása</t>
  </si>
</sst>
</file>

<file path=xl/styles.xml><?xml version="1.0" encoding="utf-8"?>
<styleSheet xmlns="http://schemas.openxmlformats.org/spreadsheetml/2006/main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\ _F_t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3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1" fontId="4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41" fontId="7" fillId="0" borderId="5" xfId="1" applyNumberFormat="1" applyFont="1" applyFill="1" applyBorder="1" applyAlignment="1">
      <alignment vertical="center"/>
    </xf>
    <xf numFmtId="41" fontId="8" fillId="0" borderId="6" xfId="1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41" fontId="4" fillId="0" borderId="5" xfId="1" applyNumberFormat="1" applyFont="1" applyFill="1" applyBorder="1" applyAlignment="1">
      <alignment vertical="center"/>
    </xf>
    <xf numFmtId="41" fontId="6" fillId="0" borderId="6" xfId="1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41" fontId="9" fillId="0" borderId="5" xfId="1" applyNumberFormat="1" applyFont="1" applyFill="1" applyBorder="1" applyAlignment="1">
      <alignment vertical="center"/>
    </xf>
    <xf numFmtId="41" fontId="10" fillId="0" borderId="6" xfId="1" applyNumberFormat="1" applyFont="1" applyFill="1" applyBorder="1" applyAlignment="1">
      <alignment vertical="center"/>
    </xf>
    <xf numFmtId="41" fontId="6" fillId="0" borderId="6" xfId="1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41" fontId="6" fillId="0" borderId="6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41" fontId="8" fillId="0" borderId="6" xfId="1" applyNumberFormat="1" applyFont="1" applyFill="1" applyBorder="1" applyAlignment="1">
      <alignment vertical="center"/>
    </xf>
    <xf numFmtId="3" fontId="4" fillId="0" borderId="0" xfId="1" applyNumberFormat="1" applyFont="1" applyFill="1" applyAlignment="1">
      <alignment vertical="center" wrapText="1"/>
    </xf>
    <xf numFmtId="0" fontId="11" fillId="0" borderId="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41" fontId="11" fillId="0" borderId="5" xfId="1" applyNumberFormat="1" applyFont="1" applyFill="1" applyBorder="1" applyAlignment="1">
      <alignment vertical="center"/>
    </xf>
    <xf numFmtId="41" fontId="12" fillId="0" borderId="6" xfId="1" applyNumberFormat="1" applyFont="1" applyFill="1" applyBorder="1" applyAlignment="1">
      <alignment vertical="center" wrapText="1"/>
    </xf>
    <xf numFmtId="3" fontId="11" fillId="0" borderId="0" xfId="1" applyNumberFormat="1" applyFont="1" applyFill="1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right" vertical="center" wrapText="1"/>
    </xf>
    <xf numFmtId="41" fontId="12" fillId="0" borderId="9" xfId="1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 wrapText="1"/>
    </xf>
    <xf numFmtId="41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42" fontId="4" fillId="0" borderId="6" xfId="1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 wrapText="1"/>
    </xf>
    <xf numFmtId="42" fontId="11" fillId="0" borderId="9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41" fontId="4" fillId="0" borderId="5" xfId="1" applyNumberFormat="1" applyFont="1" applyFill="1" applyBorder="1" applyAlignment="1">
      <alignment vertical="center" wrapText="1"/>
    </xf>
    <xf numFmtId="165" fontId="4" fillId="0" borderId="0" xfId="1" applyNumberFormat="1" applyFont="1" applyFill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41" fontId="4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1" fontId="4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 wrapText="1"/>
    </xf>
    <xf numFmtId="42" fontId="4" fillId="0" borderId="10" xfId="1" applyNumberFormat="1" applyFont="1" applyFill="1" applyBorder="1" applyAlignment="1">
      <alignment vertical="center"/>
    </xf>
    <xf numFmtId="41" fontId="12" fillId="0" borderId="11" xfId="1" applyNumberFormat="1" applyFont="1" applyFill="1" applyBorder="1" applyAlignment="1">
      <alignment vertical="center" wrapText="1"/>
    </xf>
    <xf numFmtId="41" fontId="12" fillId="0" borderId="0" xfId="1" applyNumberFormat="1" applyFont="1" applyFill="1" applyBorder="1" applyAlignment="1">
      <alignment vertical="center" wrapText="1"/>
    </xf>
    <xf numFmtId="41" fontId="12" fillId="0" borderId="14" xfId="1" applyNumberFormat="1" applyFont="1" applyFill="1" applyBorder="1" applyAlignment="1">
      <alignment vertical="center" wrapText="1"/>
    </xf>
    <xf numFmtId="42" fontId="11" fillId="0" borderId="8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2" fontId="4" fillId="0" borderId="3" xfId="1" applyNumberFormat="1" applyFont="1" applyFill="1" applyBorder="1" applyAlignment="1">
      <alignment vertical="center"/>
    </xf>
    <xf numFmtId="41" fontId="11" fillId="0" borderId="8" xfId="1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8">
    <cellStyle name="Figyelmeztetés 2" xfId="2"/>
    <cellStyle name="Jó 2" xfId="3"/>
    <cellStyle name="Normál" xfId="0" builtinId="0"/>
    <cellStyle name="Normál 2" xfId="4"/>
    <cellStyle name="Pénznem 2" xfId="5"/>
    <cellStyle name="Pénznem 2 2" xfId="1"/>
    <cellStyle name="Pénznem 3" xfId="6"/>
    <cellStyle name="Százalék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20" zoomScaleNormal="120" workbookViewId="0">
      <pane ySplit="1" topLeftCell="A11" activePane="bottomLeft" state="frozen"/>
      <selection activeCell="E1" sqref="E1"/>
      <selection pane="bottomLeft" activeCell="I10" sqref="I10"/>
    </sheetView>
  </sheetViews>
  <sheetFormatPr defaultColWidth="10.42578125" defaultRowHeight="12.75"/>
  <cols>
    <col min="1" max="1" width="6.7109375" style="60" customWidth="1"/>
    <col min="2" max="2" width="47.28515625" style="61" customWidth="1"/>
    <col min="3" max="3" width="15.140625" style="62" bestFit="1" customWidth="1"/>
    <col min="4" max="4" width="37" style="63" customWidth="1"/>
    <col min="5" max="16" width="10.42578125" style="5"/>
    <col min="17" max="255" width="10.42578125" style="6"/>
    <col min="256" max="256" width="7.140625" style="6" customWidth="1"/>
    <col min="257" max="257" width="51.5703125" style="6" customWidth="1"/>
    <col min="258" max="258" width="14.140625" style="6" bestFit="1" customWidth="1"/>
    <col min="259" max="259" width="31.28515625" style="6" customWidth="1"/>
    <col min="260" max="511" width="10.42578125" style="6"/>
    <col min="512" max="512" width="7.140625" style="6" customWidth="1"/>
    <col min="513" max="513" width="51.5703125" style="6" customWidth="1"/>
    <col min="514" max="514" width="14.140625" style="6" bestFit="1" customWidth="1"/>
    <col min="515" max="515" width="31.28515625" style="6" customWidth="1"/>
    <col min="516" max="767" width="10.42578125" style="6"/>
    <col min="768" max="768" width="7.140625" style="6" customWidth="1"/>
    <col min="769" max="769" width="51.5703125" style="6" customWidth="1"/>
    <col min="770" max="770" width="14.140625" style="6" bestFit="1" customWidth="1"/>
    <col min="771" max="771" width="31.28515625" style="6" customWidth="1"/>
    <col min="772" max="1023" width="10.42578125" style="6"/>
    <col min="1024" max="1024" width="7.140625" style="6" customWidth="1"/>
    <col min="1025" max="1025" width="51.5703125" style="6" customWidth="1"/>
    <col min="1026" max="1026" width="14.140625" style="6" bestFit="1" customWidth="1"/>
    <col min="1027" max="1027" width="31.28515625" style="6" customWidth="1"/>
    <col min="1028" max="1279" width="10.42578125" style="6"/>
    <col min="1280" max="1280" width="7.140625" style="6" customWidth="1"/>
    <col min="1281" max="1281" width="51.5703125" style="6" customWidth="1"/>
    <col min="1282" max="1282" width="14.140625" style="6" bestFit="1" customWidth="1"/>
    <col min="1283" max="1283" width="31.28515625" style="6" customWidth="1"/>
    <col min="1284" max="1535" width="10.42578125" style="6"/>
    <col min="1536" max="1536" width="7.140625" style="6" customWidth="1"/>
    <col min="1537" max="1537" width="51.5703125" style="6" customWidth="1"/>
    <col min="1538" max="1538" width="14.140625" style="6" bestFit="1" customWidth="1"/>
    <col min="1539" max="1539" width="31.28515625" style="6" customWidth="1"/>
    <col min="1540" max="1791" width="10.42578125" style="6"/>
    <col min="1792" max="1792" width="7.140625" style="6" customWidth="1"/>
    <col min="1793" max="1793" width="51.5703125" style="6" customWidth="1"/>
    <col min="1794" max="1794" width="14.140625" style="6" bestFit="1" customWidth="1"/>
    <col min="1795" max="1795" width="31.28515625" style="6" customWidth="1"/>
    <col min="1796" max="2047" width="10.42578125" style="6"/>
    <col min="2048" max="2048" width="7.140625" style="6" customWidth="1"/>
    <col min="2049" max="2049" width="51.5703125" style="6" customWidth="1"/>
    <col min="2050" max="2050" width="14.140625" style="6" bestFit="1" customWidth="1"/>
    <col min="2051" max="2051" width="31.28515625" style="6" customWidth="1"/>
    <col min="2052" max="2303" width="10.42578125" style="6"/>
    <col min="2304" max="2304" width="7.140625" style="6" customWidth="1"/>
    <col min="2305" max="2305" width="51.5703125" style="6" customWidth="1"/>
    <col min="2306" max="2306" width="14.140625" style="6" bestFit="1" customWidth="1"/>
    <col min="2307" max="2307" width="31.28515625" style="6" customWidth="1"/>
    <col min="2308" max="2559" width="10.42578125" style="6"/>
    <col min="2560" max="2560" width="7.140625" style="6" customWidth="1"/>
    <col min="2561" max="2561" width="51.5703125" style="6" customWidth="1"/>
    <col min="2562" max="2562" width="14.140625" style="6" bestFit="1" customWidth="1"/>
    <col min="2563" max="2563" width="31.28515625" style="6" customWidth="1"/>
    <col min="2564" max="2815" width="10.42578125" style="6"/>
    <col min="2816" max="2816" width="7.140625" style="6" customWidth="1"/>
    <col min="2817" max="2817" width="51.5703125" style="6" customWidth="1"/>
    <col min="2818" max="2818" width="14.140625" style="6" bestFit="1" customWidth="1"/>
    <col min="2819" max="2819" width="31.28515625" style="6" customWidth="1"/>
    <col min="2820" max="3071" width="10.42578125" style="6"/>
    <col min="3072" max="3072" width="7.140625" style="6" customWidth="1"/>
    <col min="3073" max="3073" width="51.5703125" style="6" customWidth="1"/>
    <col min="3074" max="3074" width="14.140625" style="6" bestFit="1" customWidth="1"/>
    <col min="3075" max="3075" width="31.28515625" style="6" customWidth="1"/>
    <col min="3076" max="3327" width="10.42578125" style="6"/>
    <col min="3328" max="3328" width="7.140625" style="6" customWidth="1"/>
    <col min="3329" max="3329" width="51.5703125" style="6" customWidth="1"/>
    <col min="3330" max="3330" width="14.140625" style="6" bestFit="1" customWidth="1"/>
    <col min="3331" max="3331" width="31.28515625" style="6" customWidth="1"/>
    <col min="3332" max="3583" width="10.42578125" style="6"/>
    <col min="3584" max="3584" width="7.140625" style="6" customWidth="1"/>
    <col min="3585" max="3585" width="51.5703125" style="6" customWidth="1"/>
    <col min="3586" max="3586" width="14.140625" style="6" bestFit="1" customWidth="1"/>
    <col min="3587" max="3587" width="31.28515625" style="6" customWidth="1"/>
    <col min="3588" max="3839" width="10.42578125" style="6"/>
    <col min="3840" max="3840" width="7.140625" style="6" customWidth="1"/>
    <col min="3841" max="3841" width="51.5703125" style="6" customWidth="1"/>
    <col min="3842" max="3842" width="14.140625" style="6" bestFit="1" customWidth="1"/>
    <col min="3843" max="3843" width="31.28515625" style="6" customWidth="1"/>
    <col min="3844" max="4095" width="10.42578125" style="6"/>
    <col min="4096" max="4096" width="7.140625" style="6" customWidth="1"/>
    <col min="4097" max="4097" width="51.5703125" style="6" customWidth="1"/>
    <col min="4098" max="4098" width="14.140625" style="6" bestFit="1" customWidth="1"/>
    <col min="4099" max="4099" width="31.28515625" style="6" customWidth="1"/>
    <col min="4100" max="4351" width="10.42578125" style="6"/>
    <col min="4352" max="4352" width="7.140625" style="6" customWidth="1"/>
    <col min="4353" max="4353" width="51.5703125" style="6" customWidth="1"/>
    <col min="4354" max="4354" width="14.140625" style="6" bestFit="1" customWidth="1"/>
    <col min="4355" max="4355" width="31.28515625" style="6" customWidth="1"/>
    <col min="4356" max="4607" width="10.42578125" style="6"/>
    <col min="4608" max="4608" width="7.140625" style="6" customWidth="1"/>
    <col min="4609" max="4609" width="51.5703125" style="6" customWidth="1"/>
    <col min="4610" max="4610" width="14.140625" style="6" bestFit="1" customWidth="1"/>
    <col min="4611" max="4611" width="31.28515625" style="6" customWidth="1"/>
    <col min="4612" max="4863" width="10.42578125" style="6"/>
    <col min="4864" max="4864" width="7.140625" style="6" customWidth="1"/>
    <col min="4865" max="4865" width="51.5703125" style="6" customWidth="1"/>
    <col min="4866" max="4866" width="14.140625" style="6" bestFit="1" customWidth="1"/>
    <col min="4867" max="4867" width="31.28515625" style="6" customWidth="1"/>
    <col min="4868" max="5119" width="10.42578125" style="6"/>
    <col min="5120" max="5120" width="7.140625" style="6" customWidth="1"/>
    <col min="5121" max="5121" width="51.5703125" style="6" customWidth="1"/>
    <col min="5122" max="5122" width="14.140625" style="6" bestFit="1" customWidth="1"/>
    <col min="5123" max="5123" width="31.28515625" style="6" customWidth="1"/>
    <col min="5124" max="5375" width="10.42578125" style="6"/>
    <col min="5376" max="5376" width="7.140625" style="6" customWidth="1"/>
    <col min="5377" max="5377" width="51.5703125" style="6" customWidth="1"/>
    <col min="5378" max="5378" width="14.140625" style="6" bestFit="1" customWidth="1"/>
    <col min="5379" max="5379" width="31.28515625" style="6" customWidth="1"/>
    <col min="5380" max="5631" width="10.42578125" style="6"/>
    <col min="5632" max="5632" width="7.140625" style="6" customWidth="1"/>
    <col min="5633" max="5633" width="51.5703125" style="6" customWidth="1"/>
    <col min="5634" max="5634" width="14.140625" style="6" bestFit="1" customWidth="1"/>
    <col min="5635" max="5635" width="31.28515625" style="6" customWidth="1"/>
    <col min="5636" max="5887" width="10.42578125" style="6"/>
    <col min="5888" max="5888" width="7.140625" style="6" customWidth="1"/>
    <col min="5889" max="5889" width="51.5703125" style="6" customWidth="1"/>
    <col min="5890" max="5890" width="14.140625" style="6" bestFit="1" customWidth="1"/>
    <col min="5891" max="5891" width="31.28515625" style="6" customWidth="1"/>
    <col min="5892" max="6143" width="10.42578125" style="6"/>
    <col min="6144" max="6144" width="7.140625" style="6" customWidth="1"/>
    <col min="6145" max="6145" width="51.5703125" style="6" customWidth="1"/>
    <col min="6146" max="6146" width="14.140625" style="6" bestFit="1" customWidth="1"/>
    <col min="6147" max="6147" width="31.28515625" style="6" customWidth="1"/>
    <col min="6148" max="6399" width="10.42578125" style="6"/>
    <col min="6400" max="6400" width="7.140625" style="6" customWidth="1"/>
    <col min="6401" max="6401" width="51.5703125" style="6" customWidth="1"/>
    <col min="6402" max="6402" width="14.140625" style="6" bestFit="1" customWidth="1"/>
    <col min="6403" max="6403" width="31.28515625" style="6" customWidth="1"/>
    <col min="6404" max="6655" width="10.42578125" style="6"/>
    <col min="6656" max="6656" width="7.140625" style="6" customWidth="1"/>
    <col min="6657" max="6657" width="51.5703125" style="6" customWidth="1"/>
    <col min="6658" max="6658" width="14.140625" style="6" bestFit="1" customWidth="1"/>
    <col min="6659" max="6659" width="31.28515625" style="6" customWidth="1"/>
    <col min="6660" max="6911" width="10.42578125" style="6"/>
    <col min="6912" max="6912" width="7.140625" style="6" customWidth="1"/>
    <col min="6913" max="6913" width="51.5703125" style="6" customWidth="1"/>
    <col min="6914" max="6914" width="14.140625" style="6" bestFit="1" customWidth="1"/>
    <col min="6915" max="6915" width="31.28515625" style="6" customWidth="1"/>
    <col min="6916" max="7167" width="10.42578125" style="6"/>
    <col min="7168" max="7168" width="7.140625" style="6" customWidth="1"/>
    <col min="7169" max="7169" width="51.5703125" style="6" customWidth="1"/>
    <col min="7170" max="7170" width="14.140625" style="6" bestFit="1" customWidth="1"/>
    <col min="7171" max="7171" width="31.28515625" style="6" customWidth="1"/>
    <col min="7172" max="7423" width="10.42578125" style="6"/>
    <col min="7424" max="7424" width="7.140625" style="6" customWidth="1"/>
    <col min="7425" max="7425" width="51.5703125" style="6" customWidth="1"/>
    <col min="7426" max="7426" width="14.140625" style="6" bestFit="1" customWidth="1"/>
    <col min="7427" max="7427" width="31.28515625" style="6" customWidth="1"/>
    <col min="7428" max="7679" width="10.42578125" style="6"/>
    <col min="7680" max="7680" width="7.140625" style="6" customWidth="1"/>
    <col min="7681" max="7681" width="51.5703125" style="6" customWidth="1"/>
    <col min="7682" max="7682" width="14.140625" style="6" bestFit="1" customWidth="1"/>
    <col min="7683" max="7683" width="31.28515625" style="6" customWidth="1"/>
    <col min="7684" max="7935" width="10.42578125" style="6"/>
    <col min="7936" max="7936" width="7.140625" style="6" customWidth="1"/>
    <col min="7937" max="7937" width="51.5703125" style="6" customWidth="1"/>
    <col min="7938" max="7938" width="14.140625" style="6" bestFit="1" customWidth="1"/>
    <col min="7939" max="7939" width="31.28515625" style="6" customWidth="1"/>
    <col min="7940" max="8191" width="10.42578125" style="6"/>
    <col min="8192" max="8192" width="7.140625" style="6" customWidth="1"/>
    <col min="8193" max="8193" width="51.5703125" style="6" customWidth="1"/>
    <col min="8194" max="8194" width="14.140625" style="6" bestFit="1" customWidth="1"/>
    <col min="8195" max="8195" width="31.28515625" style="6" customWidth="1"/>
    <col min="8196" max="8447" width="10.42578125" style="6"/>
    <col min="8448" max="8448" width="7.140625" style="6" customWidth="1"/>
    <col min="8449" max="8449" width="51.5703125" style="6" customWidth="1"/>
    <col min="8450" max="8450" width="14.140625" style="6" bestFit="1" customWidth="1"/>
    <col min="8451" max="8451" width="31.28515625" style="6" customWidth="1"/>
    <col min="8452" max="8703" width="10.42578125" style="6"/>
    <col min="8704" max="8704" width="7.140625" style="6" customWidth="1"/>
    <col min="8705" max="8705" width="51.5703125" style="6" customWidth="1"/>
    <col min="8706" max="8706" width="14.140625" style="6" bestFit="1" customWidth="1"/>
    <col min="8707" max="8707" width="31.28515625" style="6" customWidth="1"/>
    <col min="8708" max="8959" width="10.42578125" style="6"/>
    <col min="8960" max="8960" width="7.140625" style="6" customWidth="1"/>
    <col min="8961" max="8961" width="51.5703125" style="6" customWidth="1"/>
    <col min="8962" max="8962" width="14.140625" style="6" bestFit="1" customWidth="1"/>
    <col min="8963" max="8963" width="31.28515625" style="6" customWidth="1"/>
    <col min="8964" max="9215" width="10.42578125" style="6"/>
    <col min="9216" max="9216" width="7.140625" style="6" customWidth="1"/>
    <col min="9217" max="9217" width="51.5703125" style="6" customWidth="1"/>
    <col min="9218" max="9218" width="14.140625" style="6" bestFit="1" customWidth="1"/>
    <col min="9219" max="9219" width="31.28515625" style="6" customWidth="1"/>
    <col min="9220" max="9471" width="10.42578125" style="6"/>
    <col min="9472" max="9472" width="7.140625" style="6" customWidth="1"/>
    <col min="9473" max="9473" width="51.5703125" style="6" customWidth="1"/>
    <col min="9474" max="9474" width="14.140625" style="6" bestFit="1" customWidth="1"/>
    <col min="9475" max="9475" width="31.28515625" style="6" customWidth="1"/>
    <col min="9476" max="9727" width="10.42578125" style="6"/>
    <col min="9728" max="9728" width="7.140625" style="6" customWidth="1"/>
    <col min="9729" max="9729" width="51.5703125" style="6" customWidth="1"/>
    <col min="9730" max="9730" width="14.140625" style="6" bestFit="1" customWidth="1"/>
    <col min="9731" max="9731" width="31.28515625" style="6" customWidth="1"/>
    <col min="9732" max="9983" width="10.42578125" style="6"/>
    <col min="9984" max="9984" width="7.140625" style="6" customWidth="1"/>
    <col min="9985" max="9985" width="51.5703125" style="6" customWidth="1"/>
    <col min="9986" max="9986" width="14.140625" style="6" bestFit="1" customWidth="1"/>
    <col min="9987" max="9987" width="31.28515625" style="6" customWidth="1"/>
    <col min="9988" max="10239" width="10.42578125" style="6"/>
    <col min="10240" max="10240" width="7.140625" style="6" customWidth="1"/>
    <col min="10241" max="10241" width="51.5703125" style="6" customWidth="1"/>
    <col min="10242" max="10242" width="14.140625" style="6" bestFit="1" customWidth="1"/>
    <col min="10243" max="10243" width="31.28515625" style="6" customWidth="1"/>
    <col min="10244" max="10495" width="10.42578125" style="6"/>
    <col min="10496" max="10496" width="7.140625" style="6" customWidth="1"/>
    <col min="10497" max="10497" width="51.5703125" style="6" customWidth="1"/>
    <col min="10498" max="10498" width="14.140625" style="6" bestFit="1" customWidth="1"/>
    <col min="10499" max="10499" width="31.28515625" style="6" customWidth="1"/>
    <col min="10500" max="10751" width="10.42578125" style="6"/>
    <col min="10752" max="10752" width="7.140625" style="6" customWidth="1"/>
    <col min="10753" max="10753" width="51.5703125" style="6" customWidth="1"/>
    <col min="10754" max="10754" width="14.140625" style="6" bestFit="1" customWidth="1"/>
    <col min="10755" max="10755" width="31.28515625" style="6" customWidth="1"/>
    <col min="10756" max="11007" width="10.42578125" style="6"/>
    <col min="11008" max="11008" width="7.140625" style="6" customWidth="1"/>
    <col min="11009" max="11009" width="51.5703125" style="6" customWidth="1"/>
    <col min="11010" max="11010" width="14.140625" style="6" bestFit="1" customWidth="1"/>
    <col min="11011" max="11011" width="31.28515625" style="6" customWidth="1"/>
    <col min="11012" max="11263" width="10.42578125" style="6"/>
    <col min="11264" max="11264" width="7.140625" style="6" customWidth="1"/>
    <col min="11265" max="11265" width="51.5703125" style="6" customWidth="1"/>
    <col min="11266" max="11266" width="14.140625" style="6" bestFit="1" customWidth="1"/>
    <col min="11267" max="11267" width="31.28515625" style="6" customWidth="1"/>
    <col min="11268" max="11519" width="10.42578125" style="6"/>
    <col min="11520" max="11520" width="7.140625" style="6" customWidth="1"/>
    <col min="11521" max="11521" width="51.5703125" style="6" customWidth="1"/>
    <col min="11522" max="11522" width="14.140625" style="6" bestFit="1" customWidth="1"/>
    <col min="11523" max="11523" width="31.28515625" style="6" customWidth="1"/>
    <col min="11524" max="11775" width="10.42578125" style="6"/>
    <col min="11776" max="11776" width="7.140625" style="6" customWidth="1"/>
    <col min="11777" max="11777" width="51.5703125" style="6" customWidth="1"/>
    <col min="11778" max="11778" width="14.140625" style="6" bestFit="1" customWidth="1"/>
    <col min="11779" max="11779" width="31.28515625" style="6" customWidth="1"/>
    <col min="11780" max="12031" width="10.42578125" style="6"/>
    <col min="12032" max="12032" width="7.140625" style="6" customWidth="1"/>
    <col min="12033" max="12033" width="51.5703125" style="6" customWidth="1"/>
    <col min="12034" max="12034" width="14.140625" style="6" bestFit="1" customWidth="1"/>
    <col min="12035" max="12035" width="31.28515625" style="6" customWidth="1"/>
    <col min="12036" max="12287" width="10.42578125" style="6"/>
    <col min="12288" max="12288" width="7.140625" style="6" customWidth="1"/>
    <col min="12289" max="12289" width="51.5703125" style="6" customWidth="1"/>
    <col min="12290" max="12290" width="14.140625" style="6" bestFit="1" customWidth="1"/>
    <col min="12291" max="12291" width="31.28515625" style="6" customWidth="1"/>
    <col min="12292" max="12543" width="10.42578125" style="6"/>
    <col min="12544" max="12544" width="7.140625" style="6" customWidth="1"/>
    <col min="12545" max="12545" width="51.5703125" style="6" customWidth="1"/>
    <col min="12546" max="12546" width="14.140625" style="6" bestFit="1" customWidth="1"/>
    <col min="12547" max="12547" width="31.28515625" style="6" customWidth="1"/>
    <col min="12548" max="12799" width="10.42578125" style="6"/>
    <col min="12800" max="12800" width="7.140625" style="6" customWidth="1"/>
    <col min="12801" max="12801" width="51.5703125" style="6" customWidth="1"/>
    <col min="12802" max="12802" width="14.140625" style="6" bestFit="1" customWidth="1"/>
    <col min="12803" max="12803" width="31.28515625" style="6" customWidth="1"/>
    <col min="12804" max="13055" width="10.42578125" style="6"/>
    <col min="13056" max="13056" width="7.140625" style="6" customWidth="1"/>
    <col min="13057" max="13057" width="51.5703125" style="6" customWidth="1"/>
    <col min="13058" max="13058" width="14.140625" style="6" bestFit="1" customWidth="1"/>
    <col min="13059" max="13059" width="31.28515625" style="6" customWidth="1"/>
    <col min="13060" max="13311" width="10.42578125" style="6"/>
    <col min="13312" max="13312" width="7.140625" style="6" customWidth="1"/>
    <col min="13313" max="13313" width="51.5703125" style="6" customWidth="1"/>
    <col min="13314" max="13314" width="14.140625" style="6" bestFit="1" customWidth="1"/>
    <col min="13315" max="13315" width="31.28515625" style="6" customWidth="1"/>
    <col min="13316" max="13567" width="10.42578125" style="6"/>
    <col min="13568" max="13568" width="7.140625" style="6" customWidth="1"/>
    <col min="13569" max="13569" width="51.5703125" style="6" customWidth="1"/>
    <col min="13570" max="13570" width="14.140625" style="6" bestFit="1" customWidth="1"/>
    <col min="13571" max="13571" width="31.28515625" style="6" customWidth="1"/>
    <col min="13572" max="13823" width="10.42578125" style="6"/>
    <col min="13824" max="13824" width="7.140625" style="6" customWidth="1"/>
    <col min="13825" max="13825" width="51.5703125" style="6" customWidth="1"/>
    <col min="13826" max="13826" width="14.140625" style="6" bestFit="1" customWidth="1"/>
    <col min="13827" max="13827" width="31.28515625" style="6" customWidth="1"/>
    <col min="13828" max="14079" width="10.42578125" style="6"/>
    <col min="14080" max="14080" width="7.140625" style="6" customWidth="1"/>
    <col min="14081" max="14081" width="51.5703125" style="6" customWidth="1"/>
    <col min="14082" max="14082" width="14.140625" style="6" bestFit="1" customWidth="1"/>
    <col min="14083" max="14083" width="31.28515625" style="6" customWidth="1"/>
    <col min="14084" max="14335" width="10.42578125" style="6"/>
    <col min="14336" max="14336" width="7.140625" style="6" customWidth="1"/>
    <col min="14337" max="14337" width="51.5703125" style="6" customWidth="1"/>
    <col min="14338" max="14338" width="14.140625" style="6" bestFit="1" customWidth="1"/>
    <col min="14339" max="14339" width="31.28515625" style="6" customWidth="1"/>
    <col min="14340" max="14591" width="10.42578125" style="6"/>
    <col min="14592" max="14592" width="7.140625" style="6" customWidth="1"/>
    <col min="14593" max="14593" width="51.5703125" style="6" customWidth="1"/>
    <col min="14594" max="14594" width="14.140625" style="6" bestFit="1" customWidth="1"/>
    <col min="14595" max="14595" width="31.28515625" style="6" customWidth="1"/>
    <col min="14596" max="14847" width="10.42578125" style="6"/>
    <col min="14848" max="14848" width="7.140625" style="6" customWidth="1"/>
    <col min="14849" max="14849" width="51.5703125" style="6" customWidth="1"/>
    <col min="14850" max="14850" width="14.140625" style="6" bestFit="1" customWidth="1"/>
    <col min="14851" max="14851" width="31.28515625" style="6" customWidth="1"/>
    <col min="14852" max="15103" width="10.42578125" style="6"/>
    <col min="15104" max="15104" width="7.140625" style="6" customWidth="1"/>
    <col min="15105" max="15105" width="51.5703125" style="6" customWidth="1"/>
    <col min="15106" max="15106" width="14.140625" style="6" bestFit="1" customWidth="1"/>
    <col min="15107" max="15107" width="31.28515625" style="6" customWidth="1"/>
    <col min="15108" max="15359" width="10.42578125" style="6"/>
    <col min="15360" max="15360" width="7.140625" style="6" customWidth="1"/>
    <col min="15361" max="15361" width="51.5703125" style="6" customWidth="1"/>
    <col min="15362" max="15362" width="14.140625" style="6" bestFit="1" customWidth="1"/>
    <col min="15363" max="15363" width="31.28515625" style="6" customWidth="1"/>
    <col min="15364" max="15615" width="10.42578125" style="6"/>
    <col min="15616" max="15616" width="7.140625" style="6" customWidth="1"/>
    <col min="15617" max="15617" width="51.5703125" style="6" customWidth="1"/>
    <col min="15618" max="15618" width="14.140625" style="6" bestFit="1" customWidth="1"/>
    <col min="15619" max="15619" width="31.28515625" style="6" customWidth="1"/>
    <col min="15620" max="15871" width="10.42578125" style="6"/>
    <col min="15872" max="15872" width="7.140625" style="6" customWidth="1"/>
    <col min="15873" max="15873" width="51.5703125" style="6" customWidth="1"/>
    <col min="15874" max="15874" width="14.140625" style="6" bestFit="1" customWidth="1"/>
    <col min="15875" max="15875" width="31.28515625" style="6" customWidth="1"/>
    <col min="15876" max="16127" width="10.42578125" style="6"/>
    <col min="16128" max="16128" width="7.140625" style="6" customWidth="1"/>
    <col min="16129" max="16129" width="51.5703125" style="6" customWidth="1"/>
    <col min="16130" max="16130" width="14.140625" style="6" bestFit="1" customWidth="1"/>
    <col min="16131" max="16131" width="31.28515625" style="6" customWidth="1"/>
    <col min="16132" max="16384" width="10.42578125" style="6"/>
  </cols>
  <sheetData>
    <row r="1" spans="1:17" ht="26.25" thickTop="1">
      <c r="A1" s="1" t="s">
        <v>0</v>
      </c>
      <c r="B1" s="2" t="s">
        <v>1</v>
      </c>
      <c r="C1" s="3" t="s">
        <v>2</v>
      </c>
      <c r="D1" s="4" t="s">
        <v>3</v>
      </c>
    </row>
    <row r="2" spans="1:17" ht="13.5">
      <c r="A2" s="7">
        <v>1</v>
      </c>
      <c r="B2" s="8" t="s">
        <v>4</v>
      </c>
      <c r="C2" s="9">
        <f>C3</f>
        <v>147000</v>
      </c>
      <c r="D2" s="10"/>
    </row>
    <row r="3" spans="1:17" ht="22.5">
      <c r="A3" s="11">
        <v>11</v>
      </c>
      <c r="B3" s="12" t="s">
        <v>5</v>
      </c>
      <c r="C3" s="13">
        <f>98*1500</f>
        <v>147000</v>
      </c>
      <c r="D3" s="14" t="s">
        <v>6</v>
      </c>
    </row>
    <row r="4" spans="1:17" s="5" customFormat="1" ht="13.5">
      <c r="A4" s="7">
        <v>2</v>
      </c>
      <c r="B4" s="8" t="s">
        <v>7</v>
      </c>
      <c r="C4" s="9">
        <f>SUM(C5:C7)</f>
        <v>235050</v>
      </c>
      <c r="D4" s="10"/>
      <c r="Q4" s="6"/>
    </row>
    <row r="5" spans="1:17" s="5" customFormat="1">
      <c r="A5" s="11">
        <v>21</v>
      </c>
      <c r="B5" s="15" t="s">
        <v>8</v>
      </c>
      <c r="C5" s="16">
        <v>30900</v>
      </c>
      <c r="D5" s="17" t="s">
        <v>9</v>
      </c>
      <c r="Q5" s="6"/>
    </row>
    <row r="6" spans="1:17" s="5" customFormat="1">
      <c r="A6" s="11">
        <v>22</v>
      </c>
      <c r="B6" s="15" t="s">
        <v>10</v>
      </c>
      <c r="C6" s="13">
        <f>60000+750*91</f>
        <v>128250</v>
      </c>
      <c r="D6" s="18" t="s">
        <v>11</v>
      </c>
      <c r="Q6" s="6"/>
    </row>
    <row r="7" spans="1:17" s="5" customFormat="1">
      <c r="A7" s="11">
        <v>23</v>
      </c>
      <c r="B7" s="19" t="s">
        <v>12</v>
      </c>
      <c r="C7" s="13">
        <v>75900</v>
      </c>
      <c r="D7" s="20" t="s">
        <v>13</v>
      </c>
      <c r="Q7" s="6"/>
    </row>
    <row r="8" spans="1:17" s="5" customFormat="1" ht="13.5">
      <c r="A8" s="7">
        <v>3</v>
      </c>
      <c r="B8" s="21" t="s">
        <v>14</v>
      </c>
      <c r="C8" s="9">
        <f>SUM(C9:C11)</f>
        <v>897085</v>
      </c>
      <c r="D8" s="22"/>
      <c r="Q8" s="6"/>
    </row>
    <row r="9" spans="1:17" s="5" customFormat="1" ht="25.5">
      <c r="A9" s="11">
        <v>31</v>
      </c>
      <c r="B9" s="12" t="s">
        <v>15</v>
      </c>
      <c r="C9" s="13">
        <v>60300</v>
      </c>
      <c r="D9" s="14" t="s">
        <v>16</v>
      </c>
      <c r="E9" s="23"/>
      <c r="Q9" s="6"/>
    </row>
    <row r="10" spans="1:17" s="5" customFormat="1" ht="25.5">
      <c r="A10" s="11">
        <v>32</v>
      </c>
      <c r="B10" s="12" t="s">
        <v>17</v>
      </c>
      <c r="C10" s="13">
        <v>324750</v>
      </c>
      <c r="D10" s="14" t="s">
        <v>18</v>
      </c>
      <c r="Q10" s="6"/>
    </row>
    <row r="11" spans="1:17" s="5" customFormat="1" ht="22.5">
      <c r="A11" s="11">
        <v>33</v>
      </c>
      <c r="B11" s="12" t="s">
        <v>19</v>
      </c>
      <c r="C11" s="13">
        <v>512035</v>
      </c>
      <c r="D11" s="14" t="s">
        <v>20</v>
      </c>
      <c r="Q11" s="6"/>
    </row>
    <row r="12" spans="1:17" s="5" customFormat="1" ht="13.5">
      <c r="A12" s="7">
        <v>4</v>
      </c>
      <c r="B12" s="8" t="s">
        <v>21</v>
      </c>
      <c r="C12" s="9">
        <f>SUM(C13+C15+C16)</f>
        <v>209184</v>
      </c>
      <c r="D12" s="10"/>
      <c r="Q12" s="6"/>
    </row>
    <row r="13" spans="1:17" s="5" customFormat="1">
      <c r="A13" s="11">
        <v>41</v>
      </c>
      <c r="B13" s="12" t="s">
        <v>105</v>
      </c>
      <c r="C13" s="13">
        <f>C14</f>
        <v>52200</v>
      </c>
      <c r="D13" s="14"/>
      <c r="Q13" s="6"/>
    </row>
    <row r="14" spans="1:17" s="5" customFormat="1" ht="22.5">
      <c r="A14" s="11">
        <v>411</v>
      </c>
      <c r="B14" s="12" t="s">
        <v>107</v>
      </c>
      <c r="C14" s="13">
        <f>29*1800</f>
        <v>52200</v>
      </c>
      <c r="D14" s="14" t="s">
        <v>22</v>
      </c>
      <c r="Q14" s="6"/>
    </row>
    <row r="15" spans="1:17" s="5" customFormat="1">
      <c r="A15" s="11">
        <v>42</v>
      </c>
      <c r="B15" s="12" t="s">
        <v>113</v>
      </c>
      <c r="C15" s="13">
        <v>25974</v>
      </c>
      <c r="D15" s="14"/>
      <c r="Q15" s="6"/>
    </row>
    <row r="16" spans="1:17" s="5" customFormat="1">
      <c r="A16" s="11">
        <v>43</v>
      </c>
      <c r="B16" s="12" t="s">
        <v>23</v>
      </c>
      <c r="C16" s="13">
        <f>C17</f>
        <v>131010</v>
      </c>
      <c r="D16" s="14"/>
      <c r="Q16" s="6"/>
    </row>
    <row r="17" spans="1:17" s="5" customFormat="1">
      <c r="A17" s="11">
        <v>431</v>
      </c>
      <c r="B17" s="19" t="s">
        <v>24</v>
      </c>
      <c r="C17" s="13">
        <v>131010</v>
      </c>
      <c r="D17" s="20" t="s">
        <v>25</v>
      </c>
      <c r="Q17" s="6"/>
    </row>
    <row r="18" spans="1:17" s="5" customFormat="1" ht="13.5">
      <c r="A18" s="7">
        <v>5</v>
      </c>
      <c r="B18" s="8" t="s">
        <v>26</v>
      </c>
      <c r="C18" s="9">
        <f>SUM(C19)</f>
        <v>123164</v>
      </c>
      <c r="D18" s="10"/>
      <c r="Q18" s="6"/>
    </row>
    <row r="19" spans="1:17" s="5" customFormat="1">
      <c r="A19" s="11">
        <v>51</v>
      </c>
      <c r="B19" s="12" t="s">
        <v>27</v>
      </c>
      <c r="C19" s="13">
        <v>123164</v>
      </c>
      <c r="D19" s="14" t="s">
        <v>28</v>
      </c>
      <c r="Q19" s="6"/>
    </row>
    <row r="20" spans="1:17" s="5" customFormat="1" ht="13.5">
      <c r="A20" s="7">
        <v>6</v>
      </c>
      <c r="B20" s="8" t="s">
        <v>29</v>
      </c>
      <c r="C20" s="9">
        <v>2</v>
      </c>
      <c r="D20" s="10"/>
      <c r="Q20" s="6"/>
    </row>
    <row r="21" spans="1:17" s="5" customFormat="1" ht="13.5">
      <c r="A21" s="7">
        <v>7</v>
      </c>
      <c r="B21" s="8" t="s">
        <v>30</v>
      </c>
      <c r="C21" s="9">
        <f>C22+C30</f>
        <v>274300</v>
      </c>
      <c r="D21" s="10"/>
      <c r="Q21" s="6"/>
    </row>
    <row r="22" spans="1:17" s="5" customFormat="1">
      <c r="A22" s="11">
        <v>71</v>
      </c>
      <c r="B22" s="12" t="s">
        <v>31</v>
      </c>
      <c r="C22" s="13">
        <f>C23+C24+C28+C29+C27</f>
        <v>244300</v>
      </c>
      <c r="D22" s="14"/>
      <c r="Q22" s="6"/>
    </row>
    <row r="23" spans="1:17" s="5" customFormat="1" ht="22.5">
      <c r="A23" s="11">
        <v>711</v>
      </c>
      <c r="B23" s="12" t="s">
        <v>32</v>
      </c>
      <c r="C23" s="13">
        <f>50*1400</f>
        <v>70000</v>
      </c>
      <c r="D23" s="14" t="s">
        <v>33</v>
      </c>
      <c r="Q23" s="6"/>
    </row>
    <row r="24" spans="1:17" s="5" customFormat="1">
      <c r="A24" s="11">
        <v>712</v>
      </c>
      <c r="B24" s="12" t="s">
        <v>106</v>
      </c>
      <c r="C24" s="13">
        <f>C25+C26</f>
        <v>53800</v>
      </c>
      <c r="D24" s="14"/>
      <c r="Q24" s="6"/>
    </row>
    <row r="25" spans="1:17" s="5" customFormat="1" ht="22.5">
      <c r="A25" s="11">
        <v>7121</v>
      </c>
      <c r="B25" s="12" t="s">
        <v>34</v>
      </c>
      <c r="C25" s="13">
        <f>8*1100</f>
        <v>8800</v>
      </c>
      <c r="D25" s="14" t="s">
        <v>35</v>
      </c>
      <c r="Q25" s="6"/>
    </row>
    <row r="26" spans="1:17" s="5" customFormat="1" ht="22.5">
      <c r="A26" s="11">
        <v>7122</v>
      </c>
      <c r="B26" s="12" t="s">
        <v>108</v>
      </c>
      <c r="C26" s="13">
        <f>1500*15*2</f>
        <v>45000</v>
      </c>
      <c r="D26" s="14" t="s">
        <v>36</v>
      </c>
      <c r="Q26" s="6"/>
    </row>
    <row r="27" spans="1:17" s="5" customFormat="1" ht="22.5">
      <c r="A27" s="11">
        <v>713</v>
      </c>
      <c r="B27" s="12" t="s">
        <v>37</v>
      </c>
      <c r="C27" s="13">
        <f>25*1000</f>
        <v>25000</v>
      </c>
      <c r="D27" s="14" t="s">
        <v>38</v>
      </c>
      <c r="Q27" s="6"/>
    </row>
    <row r="28" spans="1:17" s="5" customFormat="1" ht="22.5">
      <c r="A28" s="11">
        <v>714</v>
      </c>
      <c r="B28" s="12" t="s">
        <v>109</v>
      </c>
      <c r="C28" s="13">
        <f>850*15*2</f>
        <v>25500</v>
      </c>
      <c r="D28" s="14" t="s">
        <v>39</v>
      </c>
      <c r="Q28" s="6"/>
    </row>
    <row r="29" spans="1:17" s="5" customFormat="1" ht="22.5">
      <c r="A29" s="11">
        <v>717</v>
      </c>
      <c r="B29" s="12" t="s">
        <v>40</v>
      </c>
      <c r="C29" s="13">
        <f>50*1400</f>
        <v>70000</v>
      </c>
      <c r="D29" s="14" t="s">
        <v>33</v>
      </c>
      <c r="Q29" s="6"/>
    </row>
    <row r="30" spans="1:17" s="5" customFormat="1" ht="25.5">
      <c r="A30" s="11">
        <v>72</v>
      </c>
      <c r="B30" s="12" t="s">
        <v>41</v>
      </c>
      <c r="C30" s="13">
        <v>30000</v>
      </c>
      <c r="D30" s="14"/>
      <c r="Q30" s="6"/>
    </row>
    <row r="31" spans="1:17" s="28" customFormat="1">
      <c r="A31" s="24">
        <v>8</v>
      </c>
      <c r="B31" s="25" t="s">
        <v>42</v>
      </c>
      <c r="C31" s="26">
        <v>88715</v>
      </c>
      <c r="D31" s="27"/>
      <c r="Q31" s="29"/>
    </row>
    <row r="32" spans="1:17" s="5" customFormat="1">
      <c r="A32" s="24">
        <v>9</v>
      </c>
      <c r="B32" s="30" t="s">
        <v>43</v>
      </c>
      <c r="C32" s="26">
        <v>82500</v>
      </c>
      <c r="D32" s="27"/>
      <c r="Q32" s="6"/>
    </row>
    <row r="33" spans="1:17" s="5" customFormat="1" ht="13.5" thickBot="1">
      <c r="A33" s="31"/>
      <c r="B33" s="32" t="s">
        <v>44</v>
      </c>
      <c r="C33" s="68">
        <f>C2+C4+C8+C12+C18+C20+C21+C31+C32</f>
        <v>2057000</v>
      </c>
      <c r="D33" s="33"/>
      <c r="Q33" s="6"/>
    </row>
    <row r="34" spans="1:17" s="5" customFormat="1" ht="13.5" thickTop="1">
      <c r="A34" s="34"/>
      <c r="B34" s="35"/>
      <c r="C34" s="36"/>
      <c r="D34" s="65"/>
      <c r="Q34" s="6"/>
    </row>
    <row r="35" spans="1:17" s="5" customFormat="1">
      <c r="A35" s="34"/>
      <c r="B35" s="37" t="s">
        <v>45</v>
      </c>
      <c r="C35" s="36"/>
      <c r="D35" s="66"/>
      <c r="Q35" s="6"/>
    </row>
    <row r="36" spans="1:17" s="5" customFormat="1" ht="13.5" thickBot="1">
      <c r="A36" s="34"/>
      <c r="B36" s="37"/>
      <c r="C36" s="36"/>
      <c r="D36" s="66"/>
      <c r="Q36" s="6"/>
    </row>
    <row r="37" spans="1:17" s="5" customFormat="1" ht="13.5" thickTop="1">
      <c r="A37" s="38"/>
      <c r="B37" s="69" t="s">
        <v>119</v>
      </c>
      <c r="C37" s="70">
        <v>2100279</v>
      </c>
      <c r="D37" s="64"/>
      <c r="Q37" s="6"/>
    </row>
    <row r="38" spans="1:17" s="5" customFormat="1">
      <c r="A38" s="38"/>
      <c r="B38" s="39" t="s">
        <v>46</v>
      </c>
      <c r="C38" s="40">
        <v>109940</v>
      </c>
      <c r="D38" s="64"/>
      <c r="Q38" s="6"/>
    </row>
    <row r="39" spans="1:17" s="5" customFormat="1" ht="13.5" thickBot="1">
      <c r="A39" s="38"/>
      <c r="B39" s="41" t="s">
        <v>47</v>
      </c>
      <c r="C39" s="42">
        <f>+SUM(C37:C38)</f>
        <v>2210219</v>
      </c>
      <c r="D39" s="66"/>
      <c r="Q39" s="6"/>
    </row>
    <row r="40" spans="1:17" s="5" customFormat="1" ht="14.25" thickTop="1" thickBot="1">
      <c r="A40" s="38"/>
      <c r="B40" s="43"/>
      <c r="C40" s="36"/>
      <c r="D40" s="66"/>
      <c r="Q40" s="6"/>
    </row>
    <row r="41" spans="1:17" s="5" customFormat="1" ht="15" customHeight="1" thickTop="1">
      <c r="A41" s="38"/>
      <c r="B41" s="72" t="s">
        <v>42</v>
      </c>
      <c r="C41" s="73"/>
      <c r="D41" s="66"/>
      <c r="Q41" s="6"/>
    </row>
    <row r="42" spans="1:17" s="5" customFormat="1">
      <c r="A42" s="38"/>
      <c r="B42" s="44" t="s">
        <v>48</v>
      </c>
      <c r="C42" s="40">
        <v>37535</v>
      </c>
      <c r="D42" s="66"/>
      <c r="Q42" s="6"/>
    </row>
    <row r="43" spans="1:17" s="5" customFormat="1">
      <c r="A43" s="38"/>
      <c r="B43" s="44" t="s">
        <v>112</v>
      </c>
      <c r="C43" s="40">
        <v>51180</v>
      </c>
      <c r="D43" s="66"/>
      <c r="Q43" s="6"/>
    </row>
    <row r="44" spans="1:17" s="5" customFormat="1" ht="13.5" thickBot="1">
      <c r="A44" s="38"/>
      <c r="B44" s="41" t="s">
        <v>47</v>
      </c>
      <c r="C44" s="42">
        <f>SUM(C42:C43)</f>
        <v>88715</v>
      </c>
      <c r="D44" s="66"/>
      <c r="Q44" s="6"/>
    </row>
    <row r="45" spans="1:17" s="5" customFormat="1" ht="14.25" thickTop="1" thickBot="1">
      <c r="A45" s="38"/>
      <c r="B45" s="45"/>
      <c r="C45" s="36"/>
      <c r="D45" s="67"/>
      <c r="Q45" s="6"/>
    </row>
    <row r="46" spans="1:17" s="5" customFormat="1" ht="26.25" thickTop="1">
      <c r="A46" s="1" t="s">
        <v>0</v>
      </c>
      <c r="B46" s="2" t="s">
        <v>49</v>
      </c>
      <c r="C46" s="3" t="s">
        <v>50</v>
      </c>
      <c r="D46" s="4" t="s">
        <v>3</v>
      </c>
      <c r="Q46" s="6"/>
    </row>
    <row r="47" spans="1:17" s="5" customFormat="1">
      <c r="A47" s="46" t="s">
        <v>51</v>
      </c>
      <c r="B47" s="47" t="s">
        <v>52</v>
      </c>
      <c r="C47" s="26">
        <f>SUM(C48:C49)</f>
        <v>132120</v>
      </c>
      <c r="D47" s="27"/>
      <c r="Q47" s="6"/>
    </row>
    <row r="48" spans="1:17" s="5" customFormat="1" ht="22.5">
      <c r="A48" s="11">
        <v>11</v>
      </c>
      <c r="B48" s="12" t="s">
        <v>53</v>
      </c>
      <c r="C48" s="13">
        <v>75000</v>
      </c>
      <c r="D48" s="14" t="s">
        <v>54</v>
      </c>
      <c r="Q48" s="6"/>
    </row>
    <row r="49" spans="1:17" s="5" customFormat="1" ht="22.5">
      <c r="A49" s="11">
        <v>12</v>
      </c>
      <c r="B49" s="12" t="s">
        <v>55</v>
      </c>
      <c r="C49" s="13">
        <f>12*4760</f>
        <v>57120</v>
      </c>
      <c r="D49" s="14" t="s">
        <v>56</v>
      </c>
      <c r="Q49" s="6"/>
    </row>
    <row r="50" spans="1:17" s="5" customFormat="1">
      <c r="A50" s="46">
        <v>2</v>
      </c>
      <c r="B50" s="47" t="s">
        <v>57</v>
      </c>
      <c r="C50" s="26">
        <f>SUM(C51:C52)</f>
        <v>69000</v>
      </c>
      <c r="D50" s="27"/>
      <c r="Q50" s="6"/>
    </row>
    <row r="51" spans="1:17" s="5" customFormat="1">
      <c r="A51" s="11">
        <v>21</v>
      </c>
      <c r="B51" s="12" t="s">
        <v>58</v>
      </c>
      <c r="C51" s="13">
        <v>30000</v>
      </c>
      <c r="D51" s="14"/>
      <c r="Q51" s="6"/>
    </row>
    <row r="52" spans="1:17" s="5" customFormat="1">
      <c r="A52" s="11">
        <v>22</v>
      </c>
      <c r="B52" s="19" t="s">
        <v>59</v>
      </c>
      <c r="C52" s="13">
        <v>39000</v>
      </c>
      <c r="D52" s="20" t="s">
        <v>60</v>
      </c>
      <c r="Q52" s="6"/>
    </row>
    <row r="53" spans="1:17" s="5" customFormat="1">
      <c r="A53" s="46">
        <v>3</v>
      </c>
      <c r="B53" s="47" t="s">
        <v>61</v>
      </c>
      <c r="C53" s="26">
        <f>C54</f>
        <v>78000</v>
      </c>
      <c r="D53" s="27"/>
      <c r="Q53" s="6"/>
    </row>
    <row r="54" spans="1:17" s="5" customFormat="1">
      <c r="A54" s="48">
        <v>31</v>
      </c>
      <c r="B54" s="49" t="s">
        <v>62</v>
      </c>
      <c r="C54" s="13">
        <f>SUM(C55:C58)</f>
        <v>78000</v>
      </c>
      <c r="D54" s="14"/>
      <c r="Q54" s="6"/>
    </row>
    <row r="55" spans="1:17" s="5" customFormat="1" ht="25.5">
      <c r="A55" s="48">
        <v>311</v>
      </c>
      <c r="B55" s="49" t="s">
        <v>63</v>
      </c>
      <c r="C55" s="13">
        <v>30000</v>
      </c>
      <c r="D55" s="14"/>
      <c r="Q55" s="6"/>
    </row>
    <row r="56" spans="1:17" s="5" customFormat="1">
      <c r="A56" s="48">
        <v>312</v>
      </c>
      <c r="B56" s="50" t="s">
        <v>64</v>
      </c>
      <c r="C56" s="13">
        <v>16000</v>
      </c>
      <c r="D56" s="20" t="s">
        <v>65</v>
      </c>
      <c r="Q56" s="6"/>
    </row>
    <row r="57" spans="1:17" s="5" customFormat="1" ht="25.5">
      <c r="A57" s="48">
        <v>313</v>
      </c>
      <c r="B57" s="49" t="s">
        <v>66</v>
      </c>
      <c r="C57" s="13">
        <v>17000</v>
      </c>
      <c r="D57" s="14" t="s">
        <v>67</v>
      </c>
      <c r="Q57" s="6"/>
    </row>
    <row r="58" spans="1:17">
      <c r="A58" s="48">
        <v>314</v>
      </c>
      <c r="B58" s="49" t="s">
        <v>68</v>
      </c>
      <c r="C58" s="13">
        <v>15000</v>
      </c>
      <c r="D58" s="14" t="s">
        <v>69</v>
      </c>
    </row>
    <row r="59" spans="1:17">
      <c r="A59" s="46">
        <v>4</v>
      </c>
      <c r="B59" s="47" t="s">
        <v>70</v>
      </c>
      <c r="C59" s="26">
        <f>C60</f>
        <v>81000</v>
      </c>
      <c r="D59" s="27"/>
    </row>
    <row r="60" spans="1:17">
      <c r="A60" s="48">
        <v>41</v>
      </c>
      <c r="B60" s="50" t="s">
        <v>71</v>
      </c>
      <c r="C60" s="13">
        <v>81000</v>
      </c>
      <c r="D60" s="20" t="s">
        <v>72</v>
      </c>
    </row>
    <row r="61" spans="1:17">
      <c r="A61" s="46">
        <v>5</v>
      </c>
      <c r="B61" s="47" t="s">
        <v>73</v>
      </c>
      <c r="C61" s="26">
        <f>C62</f>
        <v>14400</v>
      </c>
      <c r="D61" s="27"/>
    </row>
    <row r="62" spans="1:17">
      <c r="A62" s="11">
        <v>51</v>
      </c>
      <c r="B62" s="12" t="s">
        <v>114</v>
      </c>
      <c r="C62" s="13">
        <v>14400</v>
      </c>
      <c r="D62" s="14" t="s">
        <v>74</v>
      </c>
    </row>
    <row r="63" spans="1:17">
      <c r="A63" s="51">
        <v>6</v>
      </c>
      <c r="B63" s="30" t="s">
        <v>75</v>
      </c>
      <c r="C63" s="26">
        <v>21000</v>
      </c>
      <c r="D63" s="27"/>
    </row>
    <row r="64" spans="1:17">
      <c r="A64" s="46">
        <v>7</v>
      </c>
      <c r="B64" s="47" t="s">
        <v>76</v>
      </c>
      <c r="C64" s="26">
        <f>C65+C73</f>
        <v>1217535</v>
      </c>
      <c r="D64" s="27"/>
    </row>
    <row r="65" spans="1:16" ht="25.5">
      <c r="A65" s="48">
        <v>71</v>
      </c>
      <c r="B65" s="49" t="s">
        <v>117</v>
      </c>
      <c r="C65" s="13">
        <f>SUM(C66:C72)</f>
        <v>102000</v>
      </c>
      <c r="D65" s="14"/>
    </row>
    <row r="66" spans="1:16">
      <c r="A66" s="48">
        <v>711</v>
      </c>
      <c r="B66" s="12" t="s">
        <v>77</v>
      </c>
      <c r="C66" s="13">
        <v>20000</v>
      </c>
      <c r="D66" s="14"/>
    </row>
    <row r="67" spans="1:16">
      <c r="A67" s="48">
        <v>712</v>
      </c>
      <c r="B67" s="12" t="s">
        <v>115</v>
      </c>
      <c r="C67" s="13">
        <v>10000</v>
      </c>
      <c r="D67" s="14"/>
    </row>
    <row r="68" spans="1:16">
      <c r="A68" s="48">
        <v>713</v>
      </c>
      <c r="B68" s="12" t="s">
        <v>116</v>
      </c>
      <c r="C68" s="13">
        <v>15000</v>
      </c>
      <c r="D68" s="14"/>
    </row>
    <row r="69" spans="1:16" ht="22.5">
      <c r="A69" s="48">
        <v>714</v>
      </c>
      <c r="B69" s="12" t="s">
        <v>120</v>
      </c>
      <c r="C69" s="13">
        <v>12000</v>
      </c>
      <c r="D69" s="14" t="s">
        <v>78</v>
      </c>
    </row>
    <row r="70" spans="1:16" s="53" customFormat="1">
      <c r="A70" s="52">
        <v>715</v>
      </c>
      <c r="B70" s="12" t="s">
        <v>121</v>
      </c>
      <c r="C70" s="13">
        <v>19000</v>
      </c>
      <c r="D70" s="14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>
      <c r="A71" s="48">
        <v>716</v>
      </c>
      <c r="B71" s="12" t="s">
        <v>79</v>
      </c>
      <c r="C71" s="13">
        <v>6000</v>
      </c>
      <c r="D71" s="14"/>
    </row>
    <row r="72" spans="1:16">
      <c r="A72" s="48">
        <v>717</v>
      </c>
      <c r="B72" s="12" t="s">
        <v>80</v>
      </c>
      <c r="C72" s="13">
        <v>20000</v>
      </c>
      <c r="D72" s="14"/>
    </row>
    <row r="73" spans="1:16">
      <c r="A73" s="48">
        <v>72</v>
      </c>
      <c r="B73" s="12" t="s">
        <v>81</v>
      </c>
      <c r="C73" s="13">
        <f>SUM(C74:C81)</f>
        <v>1115535</v>
      </c>
      <c r="D73" s="14"/>
    </row>
    <row r="74" spans="1:16" ht="22.5">
      <c r="A74" s="11">
        <v>721</v>
      </c>
      <c r="B74" s="12" t="s">
        <v>82</v>
      </c>
      <c r="C74" s="13">
        <f>3000*55</f>
        <v>165000</v>
      </c>
      <c r="D74" s="14" t="s">
        <v>83</v>
      </c>
    </row>
    <row r="75" spans="1:16">
      <c r="A75" s="48">
        <v>722</v>
      </c>
      <c r="B75" s="12" t="s">
        <v>84</v>
      </c>
      <c r="C75" s="13">
        <v>6000</v>
      </c>
      <c r="D75" s="14"/>
    </row>
    <row r="76" spans="1:16" s="53" customFormat="1">
      <c r="A76" s="52">
        <v>723</v>
      </c>
      <c r="B76" s="12" t="s">
        <v>110</v>
      </c>
      <c r="C76" s="54">
        <f>30*2000</f>
        <v>60000</v>
      </c>
      <c r="D76" s="14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25.5">
      <c r="A77" s="48">
        <v>724</v>
      </c>
      <c r="B77" s="12" t="s">
        <v>111</v>
      </c>
      <c r="C77" s="13">
        <f>20000+30*2500</f>
        <v>95000</v>
      </c>
      <c r="D77" s="14"/>
    </row>
    <row r="78" spans="1:16" ht="22.5">
      <c r="A78" s="48">
        <v>725</v>
      </c>
      <c r="B78" s="12" t="s">
        <v>40</v>
      </c>
      <c r="C78" s="13">
        <f>60*3000</f>
        <v>180000</v>
      </c>
      <c r="D78" s="14" t="s">
        <v>85</v>
      </c>
    </row>
    <row r="79" spans="1:16">
      <c r="A79" s="48">
        <v>726</v>
      </c>
      <c r="B79" s="12" t="s">
        <v>86</v>
      </c>
      <c r="C79" s="13">
        <v>45000</v>
      </c>
      <c r="D79" s="14"/>
    </row>
    <row r="80" spans="1:16">
      <c r="A80" s="48">
        <v>727</v>
      </c>
      <c r="B80" s="12" t="s">
        <v>118</v>
      </c>
      <c r="C80" s="13">
        <v>52500</v>
      </c>
      <c r="D80" s="14"/>
    </row>
    <row r="81" spans="1:16">
      <c r="A81" s="48">
        <v>728</v>
      </c>
      <c r="B81" s="12" t="s">
        <v>87</v>
      </c>
      <c r="C81" s="13">
        <v>512035</v>
      </c>
      <c r="D81" s="14"/>
    </row>
    <row r="82" spans="1:16">
      <c r="A82" s="46">
        <v>8</v>
      </c>
      <c r="B82" s="30" t="s">
        <v>88</v>
      </c>
      <c r="C82" s="26">
        <f>SUM(C83:C91)</f>
        <v>366945</v>
      </c>
      <c r="D82" s="27"/>
    </row>
    <row r="83" spans="1:16" s="55" customFormat="1">
      <c r="A83" s="11">
        <v>81</v>
      </c>
      <c r="B83" s="12" t="s">
        <v>89</v>
      </c>
      <c r="C83" s="13">
        <v>10000</v>
      </c>
      <c r="D83" s="1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55" customFormat="1" ht="22.5">
      <c r="A84" s="11">
        <v>82</v>
      </c>
      <c r="B84" s="12" t="s">
        <v>90</v>
      </c>
      <c r="C84" s="13">
        <f>12*5000</f>
        <v>60000</v>
      </c>
      <c r="D84" s="14" t="s">
        <v>91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55" customFormat="1">
      <c r="A85" s="11">
        <v>83</v>
      </c>
      <c r="B85" s="12" t="s">
        <v>92</v>
      </c>
      <c r="C85" s="13">
        <v>20253</v>
      </c>
      <c r="D85" s="1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55" customFormat="1">
      <c r="A86" s="11">
        <v>84</v>
      </c>
      <c r="B86" s="12" t="s">
        <v>93</v>
      </c>
      <c r="C86" s="13">
        <v>7000</v>
      </c>
      <c r="D86" s="14" t="s">
        <v>94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55" customFormat="1">
      <c r="A87" s="11">
        <v>85</v>
      </c>
      <c r="B87" s="12" t="s">
        <v>122</v>
      </c>
      <c r="C87" s="13">
        <v>6000</v>
      </c>
      <c r="D87" s="14" t="s">
        <v>94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55" customFormat="1" ht="22.5">
      <c r="A88" s="11">
        <v>86</v>
      </c>
      <c r="B88" s="12" t="s">
        <v>95</v>
      </c>
      <c r="C88" s="13">
        <f>12*17391</f>
        <v>208692</v>
      </c>
      <c r="D88" s="14" t="s">
        <v>96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55" customFormat="1">
      <c r="A89" s="11">
        <v>87</v>
      </c>
      <c r="B89" s="12" t="s">
        <v>123</v>
      </c>
      <c r="C89" s="13">
        <v>20000</v>
      </c>
      <c r="D89" s="14" t="s">
        <v>94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55" customFormat="1">
      <c r="A90" s="11">
        <v>88</v>
      </c>
      <c r="B90" s="12" t="s">
        <v>97</v>
      </c>
      <c r="C90" s="13">
        <v>31000</v>
      </c>
      <c r="D90" s="1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55" customFormat="1">
      <c r="A91" s="11">
        <v>89</v>
      </c>
      <c r="B91" s="12" t="s">
        <v>98</v>
      </c>
      <c r="C91" s="13">
        <v>4000</v>
      </c>
      <c r="D91" s="14" t="s">
        <v>94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55" customFormat="1">
      <c r="A92" s="46">
        <v>9</v>
      </c>
      <c r="B92" s="47" t="s">
        <v>99</v>
      </c>
      <c r="C92" s="26">
        <f>SUM(C93:C94)</f>
        <v>65000</v>
      </c>
      <c r="D92" s="2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55" customFormat="1">
      <c r="A93" s="48">
        <v>91</v>
      </c>
      <c r="B93" s="49" t="s">
        <v>100</v>
      </c>
      <c r="C93" s="13">
        <v>4000</v>
      </c>
      <c r="D93" s="14" t="s">
        <v>94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55" customFormat="1" ht="33.75">
      <c r="A94" s="48"/>
      <c r="B94" s="49" t="s">
        <v>101</v>
      </c>
      <c r="C94" s="13">
        <v>61000</v>
      </c>
      <c r="D94" s="14" t="s">
        <v>102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55" customFormat="1">
      <c r="A95" s="56">
        <v>10</v>
      </c>
      <c r="B95" s="49" t="s">
        <v>103</v>
      </c>
      <c r="C95" s="13">
        <v>12000</v>
      </c>
      <c r="D95" s="1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55" customFormat="1" ht="13.5" thickBot="1">
      <c r="A96" s="57"/>
      <c r="B96" s="32" t="s">
        <v>104</v>
      </c>
      <c r="C96" s="71">
        <f>C47+C50+C53+C59+C61+C63+C64+C82+C92+C95</f>
        <v>2057000</v>
      </c>
      <c r="D96" s="3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55" customFormat="1" ht="13.5" thickTop="1">
      <c r="A97" s="74"/>
      <c r="B97" s="74"/>
      <c r="C97" s="58"/>
      <c r="D97" s="59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</sheetData>
  <mergeCells count="2">
    <mergeCell ref="B41:C41"/>
    <mergeCell ref="A97:B97"/>
  </mergeCells>
  <printOptions horizontalCentered="1" gridLines="1"/>
  <pageMargins left="0.11811023622047245" right="0.11811023622047245" top="0.35433070866141736" bottom="0.39370078740157483" header="0.15748031496062992" footer="0.15748031496062992"/>
  <pageSetup paperSize="9" scale="95" orientation="portrait" verticalDpi="0" r:id="rId1"/>
  <headerFooter>
    <oddHeader>&amp;A&amp;R&amp;P. oldal</oddHeader>
    <oddFooter>&amp;Z&amp;F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költségvetés tervadatok_2022</vt:lpstr>
      <vt:lpstr>'költségvetés tervadatok_2022'!Nyomtatási_terület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farkas.zsolt65@gmail.com</dc:creator>
  <cp:lastModifiedBy>Kondor László</cp:lastModifiedBy>
  <dcterms:created xsi:type="dcterms:W3CDTF">2022-02-16T13:01:27Z</dcterms:created>
  <dcterms:modified xsi:type="dcterms:W3CDTF">2022-02-27T19:45:47Z</dcterms:modified>
</cp:coreProperties>
</file>