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költségvetés tényadatok_2021" sheetId="1" r:id="rId1"/>
  </sheets>
  <definedNames>
    <definedName name="_xlnm.Print_Titles" localSheetId="0">'költségvetés tényadatok_2021'!#REF!,'költségvetés tényadatok_2021'!#REF!</definedName>
    <definedName name="_xlnm.Print_Area" localSheetId="0">'költségvetés tényadatok_2021'!$A$1:$E$103</definedName>
  </definedNames>
  <calcPr calcId="124519"/>
</workbook>
</file>

<file path=xl/calcChain.xml><?xml version="1.0" encoding="utf-8"?>
<calcChain xmlns="http://schemas.openxmlformats.org/spreadsheetml/2006/main">
  <c r="E102" i="1"/>
  <c r="E101"/>
  <c r="E100" s="1"/>
  <c r="D100"/>
  <c r="C100"/>
  <c r="E99"/>
  <c r="E98"/>
  <c r="E97"/>
  <c r="C96"/>
  <c r="E96" s="1"/>
  <c r="E95"/>
  <c r="E94"/>
  <c r="E93"/>
  <c r="E92"/>
  <c r="E91"/>
  <c r="D90"/>
  <c r="C90"/>
  <c r="E89"/>
  <c r="E88"/>
  <c r="E87"/>
  <c r="E86"/>
  <c r="C86"/>
  <c r="C85"/>
  <c r="E85" s="1"/>
  <c r="E84"/>
  <c r="E83"/>
  <c r="E82"/>
  <c r="E81" s="1"/>
  <c r="D81"/>
  <c r="D72" s="1"/>
  <c r="C81"/>
  <c r="E80"/>
  <c r="E79"/>
  <c r="E78"/>
  <c r="E77"/>
  <c r="E76"/>
  <c r="E75"/>
  <c r="E74"/>
  <c r="E73" s="1"/>
  <c r="D73"/>
  <c r="C73"/>
  <c r="C72"/>
  <c r="E71"/>
  <c r="E70"/>
  <c r="E69" s="1"/>
  <c r="D69"/>
  <c r="C69"/>
  <c r="E68"/>
  <c r="E67" s="1"/>
  <c r="D67"/>
  <c r="C67"/>
  <c r="E66"/>
  <c r="E65"/>
  <c r="E64"/>
  <c r="E63"/>
  <c r="E62"/>
  <c r="D61"/>
  <c r="E61" s="1"/>
  <c r="E60" s="1"/>
  <c r="C61"/>
  <c r="C60"/>
  <c r="E59"/>
  <c r="E58"/>
  <c r="E57" s="1"/>
  <c r="D57"/>
  <c r="C57"/>
  <c r="E56"/>
  <c r="E54" s="1"/>
  <c r="C56"/>
  <c r="E55"/>
  <c r="D54"/>
  <c r="C54"/>
  <c r="C103" s="1"/>
  <c r="C49"/>
  <c r="C51" s="1"/>
  <c r="C45"/>
  <c r="E31"/>
  <c r="E30"/>
  <c r="E29"/>
  <c r="E28"/>
  <c r="E27"/>
  <c r="E26"/>
  <c r="E25" s="1"/>
  <c r="D25"/>
  <c r="C25"/>
  <c r="E24"/>
  <c r="D23"/>
  <c r="E23" s="1"/>
  <c r="E22" s="1"/>
  <c r="C23"/>
  <c r="C22"/>
  <c r="E21"/>
  <c r="E20"/>
  <c r="E19" s="1"/>
  <c r="D19"/>
  <c r="C19"/>
  <c r="E18"/>
  <c r="E17" s="1"/>
  <c r="D17"/>
  <c r="C38" s="1"/>
  <c r="C17"/>
  <c r="E16"/>
  <c r="E15"/>
  <c r="E14"/>
  <c r="E13" s="1"/>
  <c r="E12" s="1"/>
  <c r="D13"/>
  <c r="D12" s="1"/>
  <c r="C13"/>
  <c r="C12"/>
  <c r="E11"/>
  <c r="E10"/>
  <c r="E9"/>
  <c r="E8"/>
  <c r="D8"/>
  <c r="C8"/>
  <c r="E7"/>
  <c r="E6"/>
  <c r="E5" s="1"/>
  <c r="D5"/>
  <c r="C5"/>
  <c r="E4"/>
  <c r="E3"/>
  <c r="E2" s="1"/>
  <c r="D2"/>
  <c r="C2"/>
  <c r="C32" s="1"/>
  <c r="E72" l="1"/>
  <c r="E90"/>
  <c r="E103" s="1"/>
  <c r="E32"/>
  <c r="D103"/>
  <c r="D22"/>
  <c r="D32" s="1"/>
  <c r="C39" s="1"/>
  <c r="C40" s="1"/>
  <c r="D60"/>
</calcChain>
</file>

<file path=xl/sharedStrings.xml><?xml version="1.0" encoding="utf-8"?>
<sst xmlns="http://schemas.openxmlformats.org/spreadsheetml/2006/main" count="108" uniqueCount="103">
  <si>
    <t>Költség sor</t>
  </si>
  <si>
    <t>Bevétel megnevezés</t>
  </si>
  <si>
    <t>Tervezett bevétel 2021</t>
  </si>
  <si>
    <t>Tényleges bevétel 2021</t>
  </si>
  <si>
    <t>Eltérés összeg</t>
  </si>
  <si>
    <t>Egyesületi tagdíj</t>
  </si>
  <si>
    <t xml:space="preserve">2021. évi egyesületi tagdíj                                         </t>
  </si>
  <si>
    <t xml:space="preserve">2022. évi egyesületi tagdíj </t>
  </si>
  <si>
    <t>MEOSZ céltámogatások</t>
  </si>
  <si>
    <t xml:space="preserve">Érdekérvényesítő alaptevékenység támogatása                                </t>
  </si>
  <si>
    <t>Érdekérvényesítő alaptevékenység támogatása 2</t>
  </si>
  <si>
    <t>Pályázati támogatások összesen</t>
  </si>
  <si>
    <t>Nemzeti Együttműködési Alap pályázati támogatás (2020-2021) NEA-TF-20-M-0-0348</t>
  </si>
  <si>
    <t>Nemzeti Együttműködési Alap pályázati támogatás (2021-2022) NEAO-KP-1-2021/7-000106</t>
  </si>
  <si>
    <t>Budapesti kirándulások  pályázat FOF 2021-C-126</t>
  </si>
  <si>
    <t>Adomány</t>
  </si>
  <si>
    <t>*41</t>
  </si>
  <si>
    <t>Pártoló tagi támogatási díj</t>
  </si>
  <si>
    <t>*411</t>
  </si>
  <si>
    <t>2021. pártoló tagi támogatási díj</t>
  </si>
  <si>
    <t>*412</t>
  </si>
  <si>
    <t xml:space="preserve">2022. pártoló tagi támogatási díj </t>
  </si>
  <si>
    <t>Magánszemély adománya</t>
  </si>
  <si>
    <t>Szervezet, vállalkozás adománya</t>
  </si>
  <si>
    <t xml:space="preserve">Dunaújváros kenyere akció 2017 </t>
  </si>
  <si>
    <t>SZJA egy százalék felajánlásából befolyó összeg</t>
  </si>
  <si>
    <t>A 2021. évben felajánlott SZJA 1%-összege            (az előző 2 év felajánlásának átlaga)</t>
  </si>
  <si>
    <t>OTP által fizetett kamat</t>
  </si>
  <si>
    <t>Egyéb befizetések</t>
  </si>
  <si>
    <t>Rendezvényekre befizetett részvételi díj</t>
  </si>
  <si>
    <t xml:space="preserve">Egyesületi közgyűlés </t>
  </si>
  <si>
    <t xml:space="preserve">Színházlátogatások </t>
  </si>
  <si>
    <t>Bérletes előadások 4 bérlet 16 előadás</t>
  </si>
  <si>
    <t xml:space="preserve">Csoportos színházlátogatások   2 előadás 15 fő előadásonként </t>
  </si>
  <si>
    <t xml:space="preserve">Csoportos mozilátogatás 2 előadás 15 fő előadásonként </t>
  </si>
  <si>
    <t xml:space="preserve">Jubileumi összejövetel </t>
  </si>
  <si>
    <t>MEOSZ által megtérített útiköltség (MEOSZ elnökségi ülés, FB ülés, MEOSZ közgyűlés)</t>
  </si>
  <si>
    <t>Előző évek megtakarításának felhasználása</t>
  </si>
  <si>
    <t>BEVÉTEL ÖSSZESEN</t>
  </si>
  <si>
    <t>Tájékoztató adatok</t>
  </si>
  <si>
    <t>Bankszámláról pénztárba történt készpénz felvétel</t>
  </si>
  <si>
    <t>2021. rendelkezésre álló 2022. évben felhasználható bevétel (31+41. költségsorok)</t>
  </si>
  <si>
    <t>*2021. évben ténylegesen befolyt bevétel</t>
  </si>
  <si>
    <t>Összesen</t>
  </si>
  <si>
    <t>*Bank egyenleg        2021.01.31.</t>
  </si>
  <si>
    <t>*Pénztár egyenleg    2021.01.31.</t>
  </si>
  <si>
    <t>*Bank egyenleg        2021.12.31</t>
  </si>
  <si>
    <t>*Pénztár egyenleg    2021.12.31.</t>
  </si>
  <si>
    <t>Pénzeszköz  éves változása</t>
  </si>
  <si>
    <t>Kiadás megnevezés</t>
  </si>
  <si>
    <t>Tervezett kiadás 2021</t>
  </si>
  <si>
    <t>Tényleges kiadás 2021</t>
  </si>
  <si>
    <t>1.</t>
  </si>
  <si>
    <t>Kommunikációs költségek</t>
  </si>
  <si>
    <t>Postaköltség</t>
  </si>
  <si>
    <t>Telefonköltség 12 hó*4760 Ft/hó</t>
  </si>
  <si>
    <t>Adminisztrációs költségek</t>
  </si>
  <si>
    <t>Festékpatron</t>
  </si>
  <si>
    <t>Irodaszerek, nyomtatványok</t>
  </si>
  <si>
    <t>Útiköltség</t>
  </si>
  <si>
    <t>Tagoknak kifizetett útiköltség hozzájárulás</t>
  </si>
  <si>
    <t>MEOSZ rendezvények útiköltsége (elnökségi ülés, FB ülés, közgyűlés)</t>
  </si>
  <si>
    <t>Beloianniszban tartandó egyesületi találkozók 4 alkalommal</t>
  </si>
  <si>
    <t xml:space="preserve">Mozgáskorlátozottak Győr-Moson-Sopron Megyei Egyesületeénél látogatás </t>
  </si>
  <si>
    <t xml:space="preserve">Várpalotai Plécsárda Nap </t>
  </si>
  <si>
    <t xml:space="preserve">Pécsi Családi Sportnap  </t>
  </si>
  <si>
    <t>Tagoknak nyújtott támogatás</t>
  </si>
  <si>
    <t>Egyesületi tisztségviselőknek fizetett költségtérítés</t>
  </si>
  <si>
    <t>Szakfolyóiratok, kiadványok előfizetési díja</t>
  </si>
  <si>
    <t xml:space="preserve">Humanitás újságelőfizetés </t>
  </si>
  <si>
    <t>Számlavezetés költsége</t>
  </si>
  <si>
    <t>Rendezvények megtartására fordított összeg</t>
  </si>
  <si>
    <t>Rendszeres klub foglalkozások összejövetelek fenntartási költsége</t>
  </si>
  <si>
    <t>Kézműves műhely foglalkozások</t>
  </si>
  <si>
    <t>Játékklub</t>
  </si>
  <si>
    <t>Teadélután</t>
  </si>
  <si>
    <t>Kártyapartik</t>
  </si>
  <si>
    <t>Rejtvényfejtők klubja  6 fordulós rejtvényfejtő verseny</t>
  </si>
  <si>
    <t xml:space="preserve">Boccia verseny </t>
  </si>
  <si>
    <t>Elnökségi ülések 4 alkalom</t>
  </si>
  <si>
    <t>Egyesületi összejövetelek</t>
  </si>
  <si>
    <t>Egyesületi közgyűlés vacsorával</t>
  </si>
  <si>
    <t>Irodalmi kévéház</t>
  </si>
  <si>
    <t>Csoportos mozilátogatás 2 alkalom 15 fő alkalmanként</t>
  </si>
  <si>
    <t xml:space="preserve">Színházlátogatások 2 db bérlet évadonként10000 Ft/ bérlet, 2 alkalom 15 fő alkalmanként </t>
  </si>
  <si>
    <t>Piknik</t>
  </si>
  <si>
    <t>Fagyiparti</t>
  </si>
  <si>
    <t>Budapesti kirándulás Hősök tere</t>
  </si>
  <si>
    <t>Egyéb kiadások</t>
  </si>
  <si>
    <t>Hirdetési költség</t>
  </si>
  <si>
    <t>Könyvelési díj</t>
  </si>
  <si>
    <t>Egyéb költségek</t>
  </si>
  <si>
    <t>Pályázati díj</t>
  </si>
  <si>
    <t>MEOSZ szövetségi tagdíj 2021. év</t>
  </si>
  <si>
    <t>Egyesületi iroda közüzemi költsége</t>
  </si>
  <si>
    <t>*87</t>
  </si>
  <si>
    <t>Kártyanaptár nyomdai előállítása</t>
  </si>
  <si>
    <t>EDENRED vásárlási utalvány közterhe</t>
  </si>
  <si>
    <t>COVID-19 járvány  elleni védekezés költségei</t>
  </si>
  <si>
    <t>Tárgyi eszköz és szoftver beszerzés</t>
  </si>
  <si>
    <t>Házipénztár kezelő program megújítása</t>
  </si>
  <si>
    <t>Általános tartalék</t>
  </si>
  <si>
    <t>KIADÁS ÖSSZESEN</t>
  </si>
</sst>
</file>

<file path=xl/styles.xml><?xml version="1.0" encoding="utf-8"?>
<styleSheet xmlns="http://schemas.openxmlformats.org/spreadsheetml/2006/main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_F_t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0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41" fontId="6" fillId="0" borderId="5" xfId="1" applyNumberFormat="1" applyFont="1" applyFill="1" applyBorder="1" applyAlignment="1">
      <alignment vertical="center"/>
    </xf>
    <xf numFmtId="41" fontId="6" fillId="0" borderId="6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41" fontId="4" fillId="0" borderId="5" xfId="1" applyNumberFormat="1" applyFont="1" applyFill="1" applyBorder="1" applyAlignment="1">
      <alignment vertical="center"/>
    </xf>
    <xf numFmtId="41" fontId="4" fillId="0" borderId="6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 wrapText="1"/>
    </xf>
    <xf numFmtId="41" fontId="7" fillId="0" borderId="8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41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/>
    <xf numFmtId="164" fontId="4" fillId="0" borderId="6" xfId="1" applyNumberFormat="1" applyFont="1" applyFill="1" applyBorder="1" applyAlignment="1">
      <alignment vertical="center"/>
    </xf>
    <xf numFmtId="164" fontId="9" fillId="0" borderId="7" xfId="0" applyNumberFormat="1" applyFont="1" applyBorder="1" applyAlignment="1">
      <alignment horizontal="right"/>
    </xf>
    <xf numFmtId="164" fontId="7" fillId="0" borderId="9" xfId="1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164" fontId="7" fillId="0" borderId="6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2" fontId="4" fillId="0" borderId="6" xfId="1" applyNumberFormat="1" applyFont="1" applyFill="1" applyBorder="1" applyAlignment="1">
      <alignment vertical="center"/>
    </xf>
    <xf numFmtId="42" fontId="7" fillId="0" borderId="6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1" fontId="4" fillId="0" borderId="2" xfId="1" applyNumberFormat="1" applyFont="1" applyFill="1" applyBorder="1" applyAlignment="1">
      <alignment horizontal="center" vertical="center" wrapText="1"/>
    </xf>
    <xf numFmtId="41" fontId="4" fillId="0" borderId="3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41" fontId="7" fillId="0" borderId="5" xfId="1" applyNumberFormat="1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41" fontId="4" fillId="0" borderId="5" xfId="1" applyNumberFormat="1" applyFont="1" applyFill="1" applyBorder="1" applyAlignment="1">
      <alignment vertical="center" wrapText="1"/>
    </xf>
    <xf numFmtId="3" fontId="4" fillId="0" borderId="0" xfId="1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65" fontId="4" fillId="0" borderId="0" xfId="1" applyNumberFormat="1" applyFont="1" applyFill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41" fontId="4" fillId="0" borderId="8" xfId="1" applyNumberFormat="1" applyFont="1" applyFill="1" applyBorder="1" applyAlignment="1">
      <alignment vertical="center"/>
    </xf>
    <xf numFmtId="41" fontId="4" fillId="0" borderId="9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wrapText="1"/>
    </xf>
    <xf numFmtId="41" fontId="7" fillId="0" borderId="11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</cellXfs>
  <cellStyles count="8">
    <cellStyle name="Figyelmeztetés 2" xfId="2"/>
    <cellStyle name="Jó 2" xfId="3"/>
    <cellStyle name="Normál" xfId="0" builtinId="0"/>
    <cellStyle name="Normál 2" xfId="4"/>
    <cellStyle name="Pénznem 2" xfId="5"/>
    <cellStyle name="Pénznem 2 2" xfId="1"/>
    <cellStyle name="Pénznem 3" xfId="6"/>
    <cellStyle name="Százalék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>
      <pane ySplit="1" topLeftCell="A38" activePane="bottomLeft" state="frozen"/>
      <selection activeCell="E1" sqref="E1"/>
      <selection pane="bottomLeft" activeCell="F44" sqref="F44"/>
    </sheetView>
  </sheetViews>
  <sheetFormatPr defaultColWidth="10.44140625" defaultRowHeight="13.2"/>
  <cols>
    <col min="1" max="1" width="6.6640625" style="68" customWidth="1"/>
    <col min="2" max="2" width="40.5546875" style="69" bestFit="1" customWidth="1"/>
    <col min="3" max="3" width="15.109375" style="70" bestFit="1" customWidth="1"/>
    <col min="4" max="4" width="13.5546875" style="70" customWidth="1"/>
    <col min="5" max="5" width="16.44140625" style="70" customWidth="1"/>
    <col min="6" max="17" width="10.44140625" style="5"/>
    <col min="18" max="256" width="10.44140625" style="51"/>
    <col min="257" max="257" width="7.109375" style="51" customWidth="1"/>
    <col min="258" max="258" width="51.5546875" style="51" customWidth="1"/>
    <col min="259" max="259" width="14.109375" style="51" bestFit="1" customWidth="1"/>
    <col min="260" max="260" width="31.33203125" style="51" customWidth="1"/>
    <col min="261" max="512" width="10.44140625" style="51"/>
    <col min="513" max="513" width="7.109375" style="51" customWidth="1"/>
    <col min="514" max="514" width="51.5546875" style="51" customWidth="1"/>
    <col min="515" max="515" width="14.109375" style="51" bestFit="1" customWidth="1"/>
    <col min="516" max="516" width="31.33203125" style="51" customWidth="1"/>
    <col min="517" max="768" width="10.44140625" style="51"/>
    <col min="769" max="769" width="7.109375" style="51" customWidth="1"/>
    <col min="770" max="770" width="51.5546875" style="51" customWidth="1"/>
    <col min="771" max="771" width="14.109375" style="51" bestFit="1" customWidth="1"/>
    <col min="772" max="772" width="31.33203125" style="51" customWidth="1"/>
    <col min="773" max="1024" width="10.44140625" style="51"/>
    <col min="1025" max="1025" width="7.109375" style="51" customWidth="1"/>
    <col min="1026" max="1026" width="51.5546875" style="51" customWidth="1"/>
    <col min="1027" max="1027" width="14.109375" style="51" bestFit="1" customWidth="1"/>
    <col min="1028" max="1028" width="31.33203125" style="51" customWidth="1"/>
    <col min="1029" max="1280" width="10.44140625" style="51"/>
    <col min="1281" max="1281" width="7.109375" style="51" customWidth="1"/>
    <col min="1282" max="1282" width="51.5546875" style="51" customWidth="1"/>
    <col min="1283" max="1283" width="14.109375" style="51" bestFit="1" customWidth="1"/>
    <col min="1284" max="1284" width="31.33203125" style="51" customWidth="1"/>
    <col min="1285" max="1536" width="10.44140625" style="51"/>
    <col min="1537" max="1537" width="7.109375" style="51" customWidth="1"/>
    <col min="1538" max="1538" width="51.5546875" style="51" customWidth="1"/>
    <col min="1539" max="1539" width="14.109375" style="51" bestFit="1" customWidth="1"/>
    <col min="1540" max="1540" width="31.33203125" style="51" customWidth="1"/>
    <col min="1541" max="1792" width="10.44140625" style="51"/>
    <col min="1793" max="1793" width="7.109375" style="51" customWidth="1"/>
    <col min="1794" max="1794" width="51.5546875" style="51" customWidth="1"/>
    <col min="1795" max="1795" width="14.109375" style="51" bestFit="1" customWidth="1"/>
    <col min="1796" max="1796" width="31.33203125" style="51" customWidth="1"/>
    <col min="1797" max="2048" width="10.44140625" style="51"/>
    <col min="2049" max="2049" width="7.109375" style="51" customWidth="1"/>
    <col min="2050" max="2050" width="51.5546875" style="51" customWidth="1"/>
    <col min="2051" max="2051" width="14.109375" style="51" bestFit="1" customWidth="1"/>
    <col min="2052" max="2052" width="31.33203125" style="51" customWidth="1"/>
    <col min="2053" max="2304" width="10.44140625" style="51"/>
    <col min="2305" max="2305" width="7.109375" style="51" customWidth="1"/>
    <col min="2306" max="2306" width="51.5546875" style="51" customWidth="1"/>
    <col min="2307" max="2307" width="14.109375" style="51" bestFit="1" customWidth="1"/>
    <col min="2308" max="2308" width="31.33203125" style="51" customWidth="1"/>
    <col min="2309" max="2560" width="10.44140625" style="51"/>
    <col min="2561" max="2561" width="7.109375" style="51" customWidth="1"/>
    <col min="2562" max="2562" width="51.5546875" style="51" customWidth="1"/>
    <col min="2563" max="2563" width="14.109375" style="51" bestFit="1" customWidth="1"/>
    <col min="2564" max="2564" width="31.33203125" style="51" customWidth="1"/>
    <col min="2565" max="2816" width="10.44140625" style="51"/>
    <col min="2817" max="2817" width="7.109375" style="51" customWidth="1"/>
    <col min="2818" max="2818" width="51.5546875" style="51" customWidth="1"/>
    <col min="2819" max="2819" width="14.109375" style="51" bestFit="1" customWidth="1"/>
    <col min="2820" max="2820" width="31.33203125" style="51" customWidth="1"/>
    <col min="2821" max="3072" width="10.44140625" style="51"/>
    <col min="3073" max="3073" width="7.109375" style="51" customWidth="1"/>
    <col min="3074" max="3074" width="51.5546875" style="51" customWidth="1"/>
    <col min="3075" max="3075" width="14.109375" style="51" bestFit="1" customWidth="1"/>
    <col min="3076" max="3076" width="31.33203125" style="51" customWidth="1"/>
    <col min="3077" max="3328" width="10.44140625" style="51"/>
    <col min="3329" max="3329" width="7.109375" style="51" customWidth="1"/>
    <col min="3330" max="3330" width="51.5546875" style="51" customWidth="1"/>
    <col min="3331" max="3331" width="14.109375" style="51" bestFit="1" customWidth="1"/>
    <col min="3332" max="3332" width="31.33203125" style="51" customWidth="1"/>
    <col min="3333" max="3584" width="10.44140625" style="51"/>
    <col min="3585" max="3585" width="7.109375" style="51" customWidth="1"/>
    <col min="3586" max="3586" width="51.5546875" style="51" customWidth="1"/>
    <col min="3587" max="3587" width="14.109375" style="51" bestFit="1" customWidth="1"/>
    <col min="3588" max="3588" width="31.33203125" style="51" customWidth="1"/>
    <col min="3589" max="3840" width="10.44140625" style="51"/>
    <col min="3841" max="3841" width="7.109375" style="51" customWidth="1"/>
    <col min="3842" max="3842" width="51.5546875" style="51" customWidth="1"/>
    <col min="3843" max="3843" width="14.109375" style="51" bestFit="1" customWidth="1"/>
    <col min="3844" max="3844" width="31.33203125" style="51" customWidth="1"/>
    <col min="3845" max="4096" width="10.44140625" style="51"/>
    <col min="4097" max="4097" width="7.109375" style="51" customWidth="1"/>
    <col min="4098" max="4098" width="51.5546875" style="51" customWidth="1"/>
    <col min="4099" max="4099" width="14.109375" style="51" bestFit="1" customWidth="1"/>
    <col min="4100" max="4100" width="31.33203125" style="51" customWidth="1"/>
    <col min="4101" max="4352" width="10.44140625" style="51"/>
    <col min="4353" max="4353" width="7.109375" style="51" customWidth="1"/>
    <col min="4354" max="4354" width="51.5546875" style="51" customWidth="1"/>
    <col min="4355" max="4355" width="14.109375" style="51" bestFit="1" customWidth="1"/>
    <col min="4356" max="4356" width="31.33203125" style="51" customWidth="1"/>
    <col min="4357" max="4608" width="10.44140625" style="51"/>
    <col min="4609" max="4609" width="7.109375" style="51" customWidth="1"/>
    <col min="4610" max="4610" width="51.5546875" style="51" customWidth="1"/>
    <col min="4611" max="4611" width="14.109375" style="51" bestFit="1" customWidth="1"/>
    <col min="4612" max="4612" width="31.33203125" style="51" customWidth="1"/>
    <col min="4613" max="4864" width="10.44140625" style="51"/>
    <col min="4865" max="4865" width="7.109375" style="51" customWidth="1"/>
    <col min="4866" max="4866" width="51.5546875" style="51" customWidth="1"/>
    <col min="4867" max="4867" width="14.109375" style="51" bestFit="1" customWidth="1"/>
    <col min="4868" max="4868" width="31.33203125" style="51" customWidth="1"/>
    <col min="4869" max="5120" width="10.44140625" style="51"/>
    <col min="5121" max="5121" width="7.109375" style="51" customWidth="1"/>
    <col min="5122" max="5122" width="51.5546875" style="51" customWidth="1"/>
    <col min="5123" max="5123" width="14.109375" style="51" bestFit="1" customWidth="1"/>
    <col min="5124" max="5124" width="31.33203125" style="51" customWidth="1"/>
    <col min="5125" max="5376" width="10.44140625" style="51"/>
    <col min="5377" max="5377" width="7.109375" style="51" customWidth="1"/>
    <col min="5378" max="5378" width="51.5546875" style="51" customWidth="1"/>
    <col min="5379" max="5379" width="14.109375" style="51" bestFit="1" customWidth="1"/>
    <col min="5380" max="5380" width="31.33203125" style="51" customWidth="1"/>
    <col min="5381" max="5632" width="10.44140625" style="51"/>
    <col min="5633" max="5633" width="7.109375" style="51" customWidth="1"/>
    <col min="5634" max="5634" width="51.5546875" style="51" customWidth="1"/>
    <col min="5635" max="5635" width="14.109375" style="51" bestFit="1" customWidth="1"/>
    <col min="5636" max="5636" width="31.33203125" style="51" customWidth="1"/>
    <col min="5637" max="5888" width="10.44140625" style="51"/>
    <col min="5889" max="5889" width="7.109375" style="51" customWidth="1"/>
    <col min="5890" max="5890" width="51.5546875" style="51" customWidth="1"/>
    <col min="5891" max="5891" width="14.109375" style="51" bestFit="1" customWidth="1"/>
    <col min="5892" max="5892" width="31.33203125" style="51" customWidth="1"/>
    <col min="5893" max="6144" width="10.44140625" style="51"/>
    <col min="6145" max="6145" width="7.109375" style="51" customWidth="1"/>
    <col min="6146" max="6146" width="51.5546875" style="51" customWidth="1"/>
    <col min="6147" max="6147" width="14.109375" style="51" bestFit="1" customWidth="1"/>
    <col min="6148" max="6148" width="31.33203125" style="51" customWidth="1"/>
    <col min="6149" max="6400" width="10.44140625" style="51"/>
    <col min="6401" max="6401" width="7.109375" style="51" customWidth="1"/>
    <col min="6402" max="6402" width="51.5546875" style="51" customWidth="1"/>
    <col min="6403" max="6403" width="14.109375" style="51" bestFit="1" customWidth="1"/>
    <col min="6404" max="6404" width="31.33203125" style="51" customWidth="1"/>
    <col min="6405" max="6656" width="10.44140625" style="51"/>
    <col min="6657" max="6657" width="7.109375" style="51" customWidth="1"/>
    <col min="6658" max="6658" width="51.5546875" style="51" customWidth="1"/>
    <col min="6659" max="6659" width="14.109375" style="51" bestFit="1" customWidth="1"/>
    <col min="6660" max="6660" width="31.33203125" style="51" customWidth="1"/>
    <col min="6661" max="6912" width="10.44140625" style="51"/>
    <col min="6913" max="6913" width="7.109375" style="51" customWidth="1"/>
    <col min="6914" max="6914" width="51.5546875" style="51" customWidth="1"/>
    <col min="6915" max="6915" width="14.109375" style="51" bestFit="1" customWidth="1"/>
    <col min="6916" max="6916" width="31.33203125" style="51" customWidth="1"/>
    <col min="6917" max="7168" width="10.44140625" style="51"/>
    <col min="7169" max="7169" width="7.109375" style="51" customWidth="1"/>
    <col min="7170" max="7170" width="51.5546875" style="51" customWidth="1"/>
    <col min="7171" max="7171" width="14.109375" style="51" bestFit="1" customWidth="1"/>
    <col min="7172" max="7172" width="31.33203125" style="51" customWidth="1"/>
    <col min="7173" max="7424" width="10.44140625" style="51"/>
    <col min="7425" max="7425" width="7.109375" style="51" customWidth="1"/>
    <col min="7426" max="7426" width="51.5546875" style="51" customWidth="1"/>
    <col min="7427" max="7427" width="14.109375" style="51" bestFit="1" customWidth="1"/>
    <col min="7428" max="7428" width="31.33203125" style="51" customWidth="1"/>
    <col min="7429" max="7680" width="10.44140625" style="51"/>
    <col min="7681" max="7681" width="7.109375" style="51" customWidth="1"/>
    <col min="7682" max="7682" width="51.5546875" style="51" customWidth="1"/>
    <col min="7683" max="7683" width="14.109375" style="51" bestFit="1" customWidth="1"/>
    <col min="7684" max="7684" width="31.33203125" style="51" customWidth="1"/>
    <col min="7685" max="7936" width="10.44140625" style="51"/>
    <col min="7937" max="7937" width="7.109375" style="51" customWidth="1"/>
    <col min="7938" max="7938" width="51.5546875" style="51" customWidth="1"/>
    <col min="7939" max="7939" width="14.109375" style="51" bestFit="1" customWidth="1"/>
    <col min="7940" max="7940" width="31.33203125" style="51" customWidth="1"/>
    <col min="7941" max="8192" width="10.44140625" style="51"/>
    <col min="8193" max="8193" width="7.109375" style="51" customWidth="1"/>
    <col min="8194" max="8194" width="51.5546875" style="51" customWidth="1"/>
    <col min="8195" max="8195" width="14.109375" style="51" bestFit="1" customWidth="1"/>
    <col min="8196" max="8196" width="31.33203125" style="51" customWidth="1"/>
    <col min="8197" max="8448" width="10.44140625" style="51"/>
    <col min="8449" max="8449" width="7.109375" style="51" customWidth="1"/>
    <col min="8450" max="8450" width="51.5546875" style="51" customWidth="1"/>
    <col min="8451" max="8451" width="14.109375" style="51" bestFit="1" customWidth="1"/>
    <col min="8452" max="8452" width="31.33203125" style="51" customWidth="1"/>
    <col min="8453" max="8704" width="10.44140625" style="51"/>
    <col min="8705" max="8705" width="7.109375" style="51" customWidth="1"/>
    <col min="8706" max="8706" width="51.5546875" style="51" customWidth="1"/>
    <col min="8707" max="8707" width="14.109375" style="51" bestFit="1" customWidth="1"/>
    <col min="8708" max="8708" width="31.33203125" style="51" customWidth="1"/>
    <col min="8709" max="8960" width="10.44140625" style="51"/>
    <col min="8961" max="8961" width="7.109375" style="51" customWidth="1"/>
    <col min="8962" max="8962" width="51.5546875" style="51" customWidth="1"/>
    <col min="8963" max="8963" width="14.109375" style="51" bestFit="1" customWidth="1"/>
    <col min="8964" max="8964" width="31.33203125" style="51" customWidth="1"/>
    <col min="8965" max="9216" width="10.44140625" style="51"/>
    <col min="9217" max="9217" width="7.109375" style="51" customWidth="1"/>
    <col min="9218" max="9218" width="51.5546875" style="51" customWidth="1"/>
    <col min="9219" max="9219" width="14.109375" style="51" bestFit="1" customWidth="1"/>
    <col min="9220" max="9220" width="31.33203125" style="51" customWidth="1"/>
    <col min="9221" max="9472" width="10.44140625" style="51"/>
    <col min="9473" max="9473" width="7.109375" style="51" customWidth="1"/>
    <col min="9474" max="9474" width="51.5546875" style="51" customWidth="1"/>
    <col min="9475" max="9475" width="14.109375" style="51" bestFit="1" customWidth="1"/>
    <col min="9476" max="9476" width="31.33203125" style="51" customWidth="1"/>
    <col min="9477" max="9728" width="10.44140625" style="51"/>
    <col min="9729" max="9729" width="7.109375" style="51" customWidth="1"/>
    <col min="9730" max="9730" width="51.5546875" style="51" customWidth="1"/>
    <col min="9731" max="9731" width="14.109375" style="51" bestFit="1" customWidth="1"/>
    <col min="9732" max="9732" width="31.33203125" style="51" customWidth="1"/>
    <col min="9733" max="9984" width="10.44140625" style="51"/>
    <col min="9985" max="9985" width="7.109375" style="51" customWidth="1"/>
    <col min="9986" max="9986" width="51.5546875" style="51" customWidth="1"/>
    <col min="9987" max="9987" width="14.109375" style="51" bestFit="1" customWidth="1"/>
    <col min="9988" max="9988" width="31.33203125" style="51" customWidth="1"/>
    <col min="9989" max="10240" width="10.44140625" style="51"/>
    <col min="10241" max="10241" width="7.109375" style="51" customWidth="1"/>
    <col min="10242" max="10242" width="51.5546875" style="51" customWidth="1"/>
    <col min="10243" max="10243" width="14.109375" style="51" bestFit="1" customWidth="1"/>
    <col min="10244" max="10244" width="31.33203125" style="51" customWidth="1"/>
    <col min="10245" max="10496" width="10.44140625" style="51"/>
    <col min="10497" max="10497" width="7.109375" style="51" customWidth="1"/>
    <col min="10498" max="10498" width="51.5546875" style="51" customWidth="1"/>
    <col min="10499" max="10499" width="14.109375" style="51" bestFit="1" customWidth="1"/>
    <col min="10500" max="10500" width="31.33203125" style="51" customWidth="1"/>
    <col min="10501" max="10752" width="10.44140625" style="51"/>
    <col min="10753" max="10753" width="7.109375" style="51" customWidth="1"/>
    <col min="10754" max="10754" width="51.5546875" style="51" customWidth="1"/>
    <col min="10755" max="10755" width="14.109375" style="51" bestFit="1" customWidth="1"/>
    <col min="10756" max="10756" width="31.33203125" style="51" customWidth="1"/>
    <col min="10757" max="11008" width="10.44140625" style="51"/>
    <col min="11009" max="11009" width="7.109375" style="51" customWidth="1"/>
    <col min="11010" max="11010" width="51.5546875" style="51" customWidth="1"/>
    <col min="11011" max="11011" width="14.109375" style="51" bestFit="1" customWidth="1"/>
    <col min="11012" max="11012" width="31.33203125" style="51" customWidth="1"/>
    <col min="11013" max="11264" width="10.44140625" style="51"/>
    <col min="11265" max="11265" width="7.109375" style="51" customWidth="1"/>
    <col min="11266" max="11266" width="51.5546875" style="51" customWidth="1"/>
    <col min="11267" max="11267" width="14.109375" style="51" bestFit="1" customWidth="1"/>
    <col min="11268" max="11268" width="31.33203125" style="51" customWidth="1"/>
    <col min="11269" max="11520" width="10.44140625" style="51"/>
    <col min="11521" max="11521" width="7.109375" style="51" customWidth="1"/>
    <col min="11522" max="11522" width="51.5546875" style="51" customWidth="1"/>
    <col min="11523" max="11523" width="14.109375" style="51" bestFit="1" customWidth="1"/>
    <col min="11524" max="11524" width="31.33203125" style="51" customWidth="1"/>
    <col min="11525" max="11776" width="10.44140625" style="51"/>
    <col min="11777" max="11777" width="7.109375" style="51" customWidth="1"/>
    <col min="11778" max="11778" width="51.5546875" style="51" customWidth="1"/>
    <col min="11779" max="11779" width="14.109375" style="51" bestFit="1" customWidth="1"/>
    <col min="11780" max="11780" width="31.33203125" style="51" customWidth="1"/>
    <col min="11781" max="12032" width="10.44140625" style="51"/>
    <col min="12033" max="12033" width="7.109375" style="51" customWidth="1"/>
    <col min="12034" max="12034" width="51.5546875" style="51" customWidth="1"/>
    <col min="12035" max="12035" width="14.109375" style="51" bestFit="1" customWidth="1"/>
    <col min="12036" max="12036" width="31.33203125" style="51" customWidth="1"/>
    <col min="12037" max="12288" width="10.44140625" style="51"/>
    <col min="12289" max="12289" width="7.109375" style="51" customWidth="1"/>
    <col min="12290" max="12290" width="51.5546875" style="51" customWidth="1"/>
    <col min="12291" max="12291" width="14.109375" style="51" bestFit="1" customWidth="1"/>
    <col min="12292" max="12292" width="31.33203125" style="51" customWidth="1"/>
    <col min="12293" max="12544" width="10.44140625" style="51"/>
    <col min="12545" max="12545" width="7.109375" style="51" customWidth="1"/>
    <col min="12546" max="12546" width="51.5546875" style="51" customWidth="1"/>
    <col min="12547" max="12547" width="14.109375" style="51" bestFit="1" customWidth="1"/>
    <col min="12548" max="12548" width="31.33203125" style="51" customWidth="1"/>
    <col min="12549" max="12800" width="10.44140625" style="51"/>
    <col min="12801" max="12801" width="7.109375" style="51" customWidth="1"/>
    <col min="12802" max="12802" width="51.5546875" style="51" customWidth="1"/>
    <col min="12803" max="12803" width="14.109375" style="51" bestFit="1" customWidth="1"/>
    <col min="12804" max="12804" width="31.33203125" style="51" customWidth="1"/>
    <col min="12805" max="13056" width="10.44140625" style="51"/>
    <col min="13057" max="13057" width="7.109375" style="51" customWidth="1"/>
    <col min="13058" max="13058" width="51.5546875" style="51" customWidth="1"/>
    <col min="13059" max="13059" width="14.109375" style="51" bestFit="1" customWidth="1"/>
    <col min="13060" max="13060" width="31.33203125" style="51" customWidth="1"/>
    <col min="13061" max="13312" width="10.44140625" style="51"/>
    <col min="13313" max="13313" width="7.109375" style="51" customWidth="1"/>
    <col min="13314" max="13314" width="51.5546875" style="51" customWidth="1"/>
    <col min="13315" max="13315" width="14.109375" style="51" bestFit="1" customWidth="1"/>
    <col min="13316" max="13316" width="31.33203125" style="51" customWidth="1"/>
    <col min="13317" max="13568" width="10.44140625" style="51"/>
    <col min="13569" max="13569" width="7.109375" style="51" customWidth="1"/>
    <col min="13570" max="13570" width="51.5546875" style="51" customWidth="1"/>
    <col min="13571" max="13571" width="14.109375" style="51" bestFit="1" customWidth="1"/>
    <col min="13572" max="13572" width="31.33203125" style="51" customWidth="1"/>
    <col min="13573" max="13824" width="10.44140625" style="51"/>
    <col min="13825" max="13825" width="7.109375" style="51" customWidth="1"/>
    <col min="13826" max="13826" width="51.5546875" style="51" customWidth="1"/>
    <col min="13827" max="13827" width="14.109375" style="51" bestFit="1" customWidth="1"/>
    <col min="13828" max="13828" width="31.33203125" style="51" customWidth="1"/>
    <col min="13829" max="14080" width="10.44140625" style="51"/>
    <col min="14081" max="14081" width="7.109375" style="51" customWidth="1"/>
    <col min="14082" max="14082" width="51.5546875" style="51" customWidth="1"/>
    <col min="14083" max="14083" width="14.109375" style="51" bestFit="1" customWidth="1"/>
    <col min="14084" max="14084" width="31.33203125" style="51" customWidth="1"/>
    <col min="14085" max="14336" width="10.44140625" style="51"/>
    <col min="14337" max="14337" width="7.109375" style="51" customWidth="1"/>
    <col min="14338" max="14338" width="51.5546875" style="51" customWidth="1"/>
    <col min="14339" max="14339" width="14.109375" style="51" bestFit="1" customWidth="1"/>
    <col min="14340" max="14340" width="31.33203125" style="51" customWidth="1"/>
    <col min="14341" max="14592" width="10.44140625" style="51"/>
    <col min="14593" max="14593" width="7.109375" style="51" customWidth="1"/>
    <col min="14594" max="14594" width="51.5546875" style="51" customWidth="1"/>
    <col min="14595" max="14595" width="14.109375" style="51" bestFit="1" customWidth="1"/>
    <col min="14596" max="14596" width="31.33203125" style="51" customWidth="1"/>
    <col min="14597" max="14848" width="10.44140625" style="51"/>
    <col min="14849" max="14849" width="7.109375" style="51" customWidth="1"/>
    <col min="14850" max="14850" width="51.5546875" style="51" customWidth="1"/>
    <col min="14851" max="14851" width="14.109375" style="51" bestFit="1" customWidth="1"/>
    <col min="14852" max="14852" width="31.33203125" style="51" customWidth="1"/>
    <col min="14853" max="15104" width="10.44140625" style="51"/>
    <col min="15105" max="15105" width="7.109375" style="51" customWidth="1"/>
    <col min="15106" max="15106" width="51.5546875" style="51" customWidth="1"/>
    <col min="15107" max="15107" width="14.109375" style="51" bestFit="1" customWidth="1"/>
    <col min="15108" max="15108" width="31.33203125" style="51" customWidth="1"/>
    <col min="15109" max="15360" width="10.44140625" style="51"/>
    <col min="15361" max="15361" width="7.109375" style="51" customWidth="1"/>
    <col min="15362" max="15362" width="51.5546875" style="51" customWidth="1"/>
    <col min="15363" max="15363" width="14.109375" style="51" bestFit="1" customWidth="1"/>
    <col min="15364" max="15364" width="31.33203125" style="51" customWidth="1"/>
    <col min="15365" max="15616" width="10.44140625" style="51"/>
    <col min="15617" max="15617" width="7.109375" style="51" customWidth="1"/>
    <col min="15618" max="15618" width="51.5546875" style="51" customWidth="1"/>
    <col min="15619" max="15619" width="14.109375" style="51" bestFit="1" customWidth="1"/>
    <col min="15620" max="15620" width="31.33203125" style="51" customWidth="1"/>
    <col min="15621" max="15872" width="10.44140625" style="51"/>
    <col min="15873" max="15873" width="7.109375" style="51" customWidth="1"/>
    <col min="15874" max="15874" width="51.5546875" style="51" customWidth="1"/>
    <col min="15875" max="15875" width="14.109375" style="51" bestFit="1" customWidth="1"/>
    <col min="15876" max="15876" width="31.33203125" style="51" customWidth="1"/>
    <col min="15877" max="16128" width="10.44140625" style="51"/>
    <col min="16129" max="16129" width="7.109375" style="51" customWidth="1"/>
    <col min="16130" max="16130" width="51.5546875" style="51" customWidth="1"/>
    <col min="16131" max="16131" width="14.109375" style="51" bestFit="1" customWidth="1"/>
    <col min="16132" max="16132" width="31.33203125" style="51" customWidth="1"/>
    <col min="16133" max="16384" width="10.44140625" style="51"/>
  </cols>
  <sheetData>
    <row r="1" spans="1:5" ht="27" thickTop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3.8">
      <c r="A2" s="6">
        <v>1</v>
      </c>
      <c r="B2" s="7" t="s">
        <v>5</v>
      </c>
      <c r="C2" s="8">
        <f>SUM(C3:C4)</f>
        <v>150000</v>
      </c>
      <c r="D2" s="8">
        <f>SUM(D3:D4)</f>
        <v>152700</v>
      </c>
      <c r="E2" s="9">
        <f t="shared" ref="E2" si="0">SUM(E3:E4)</f>
        <v>2700</v>
      </c>
    </row>
    <row r="3" spans="1:5">
      <c r="A3" s="10">
        <v>11</v>
      </c>
      <c r="B3" s="11" t="s">
        <v>6</v>
      </c>
      <c r="C3" s="12">
        <v>150000</v>
      </c>
      <c r="D3" s="12">
        <v>134700</v>
      </c>
      <c r="E3" s="13">
        <f>D3-C3</f>
        <v>-15300</v>
      </c>
    </row>
    <row r="4" spans="1:5">
      <c r="A4" s="10">
        <v>12</v>
      </c>
      <c r="B4" s="11" t="s">
        <v>7</v>
      </c>
      <c r="C4" s="12">
        <v>0</v>
      </c>
      <c r="D4" s="12">
        <v>18000</v>
      </c>
      <c r="E4" s="13">
        <f>D4-C4</f>
        <v>18000</v>
      </c>
    </row>
    <row r="5" spans="1:5" ht="13.8">
      <c r="A5" s="6">
        <v>2</v>
      </c>
      <c r="B5" s="7" t="s">
        <v>8</v>
      </c>
      <c r="C5" s="8">
        <f>SUM(C6:C7)</f>
        <v>157000</v>
      </c>
      <c r="D5" s="8">
        <f t="shared" ref="D5:E5" si="1">SUM(D6:D7)</f>
        <v>202150</v>
      </c>
      <c r="E5" s="9">
        <f t="shared" si="1"/>
        <v>45150</v>
      </c>
    </row>
    <row r="6" spans="1:5">
      <c r="A6" s="10">
        <v>21</v>
      </c>
      <c r="B6" s="14" t="s">
        <v>9</v>
      </c>
      <c r="C6" s="12">
        <v>117000</v>
      </c>
      <c r="D6" s="12">
        <v>125250</v>
      </c>
      <c r="E6" s="13">
        <f>D6-C6</f>
        <v>8250</v>
      </c>
    </row>
    <row r="7" spans="1:5">
      <c r="A7" s="10">
        <v>22</v>
      </c>
      <c r="B7" s="11" t="s">
        <v>10</v>
      </c>
      <c r="C7" s="12">
        <v>40000</v>
      </c>
      <c r="D7" s="12">
        <v>76900</v>
      </c>
      <c r="E7" s="13">
        <f>D7-C7</f>
        <v>36900</v>
      </c>
    </row>
    <row r="8" spans="1:5" ht="13.8">
      <c r="A8" s="6">
        <v>3</v>
      </c>
      <c r="B8" s="7" t="s">
        <v>11</v>
      </c>
      <c r="C8" s="8">
        <f>SUM(C9:C11)</f>
        <v>410000</v>
      </c>
      <c r="D8" s="8">
        <f>SUM(D9:D11)</f>
        <v>1255545</v>
      </c>
      <c r="E8" s="9">
        <f t="shared" ref="E8" si="2">SUM(E9:E11)</f>
        <v>845545</v>
      </c>
    </row>
    <row r="9" spans="1:5" ht="26.4">
      <c r="A9" s="10">
        <v>31</v>
      </c>
      <c r="B9" s="11" t="s">
        <v>12</v>
      </c>
      <c r="C9" s="12">
        <v>138000</v>
      </c>
      <c r="D9" s="12">
        <v>138000</v>
      </c>
      <c r="E9" s="13">
        <f t="shared" ref="E9:E11" si="3">D9-C9</f>
        <v>0</v>
      </c>
    </row>
    <row r="10" spans="1:5" ht="26.4">
      <c r="A10" s="10">
        <v>32</v>
      </c>
      <c r="B10" s="11" t="s">
        <v>13</v>
      </c>
      <c r="C10" s="12">
        <v>272000</v>
      </c>
      <c r="D10" s="12">
        <v>272000</v>
      </c>
      <c r="E10" s="13">
        <f t="shared" si="3"/>
        <v>0</v>
      </c>
    </row>
    <row r="11" spans="1:5">
      <c r="A11" s="10">
        <v>33</v>
      </c>
      <c r="B11" s="11" t="s">
        <v>14</v>
      </c>
      <c r="C11" s="12">
        <v>0</v>
      </c>
      <c r="D11" s="12">
        <v>845545</v>
      </c>
      <c r="E11" s="13">
        <f t="shared" si="3"/>
        <v>845545</v>
      </c>
    </row>
    <row r="12" spans="1:5" ht="13.8">
      <c r="A12" s="6">
        <v>4</v>
      </c>
      <c r="B12" s="7" t="s">
        <v>15</v>
      </c>
      <c r="C12" s="8">
        <f>SUM(C13+C16+C17)</f>
        <v>317734</v>
      </c>
      <c r="D12" s="8">
        <f>SUM(D13+D16+D17)</f>
        <v>336805</v>
      </c>
      <c r="E12" s="9">
        <f t="shared" ref="E12" si="4">SUM(E13+E16+E17)</f>
        <v>19071</v>
      </c>
    </row>
    <row r="13" spans="1:5">
      <c r="A13" s="10" t="s">
        <v>16</v>
      </c>
      <c r="B13" s="11" t="s">
        <v>17</v>
      </c>
      <c r="C13" s="12">
        <f>SUM(C14:C15)</f>
        <v>40500</v>
      </c>
      <c r="D13" s="12">
        <f t="shared" ref="D13:E13" si="5">SUM(D14:D15)</f>
        <v>57600</v>
      </c>
      <c r="E13" s="13">
        <f t="shared" si="5"/>
        <v>17100</v>
      </c>
    </row>
    <row r="14" spans="1:5">
      <c r="A14" s="10" t="s">
        <v>18</v>
      </c>
      <c r="B14" s="11" t="s">
        <v>19</v>
      </c>
      <c r="C14" s="12">
        <v>40500</v>
      </c>
      <c r="D14" s="12">
        <v>46800</v>
      </c>
      <c r="E14" s="13">
        <f t="shared" ref="E14:E18" si="6">D14-C14</f>
        <v>6300</v>
      </c>
    </row>
    <row r="15" spans="1:5">
      <c r="A15" s="10" t="s">
        <v>20</v>
      </c>
      <c r="B15" s="11" t="s">
        <v>21</v>
      </c>
      <c r="C15" s="12">
        <v>0</v>
      </c>
      <c r="D15" s="12">
        <v>10800</v>
      </c>
      <c r="E15" s="13">
        <f t="shared" si="6"/>
        <v>10800</v>
      </c>
    </row>
    <row r="16" spans="1:5">
      <c r="A16" s="10">
        <v>42</v>
      </c>
      <c r="B16" s="11" t="s">
        <v>22</v>
      </c>
      <c r="C16" s="12">
        <v>23329</v>
      </c>
      <c r="D16" s="12">
        <v>25300</v>
      </c>
      <c r="E16" s="13">
        <f t="shared" si="6"/>
        <v>1971</v>
      </c>
    </row>
    <row r="17" spans="1:5">
      <c r="A17" s="10">
        <v>43</v>
      </c>
      <c r="B17" s="11" t="s">
        <v>23</v>
      </c>
      <c r="C17" s="12">
        <f>C18</f>
        <v>253905</v>
      </c>
      <c r="D17" s="12">
        <f t="shared" ref="D17:E17" si="7">D18</f>
        <v>253905</v>
      </c>
      <c r="E17" s="13">
        <f t="shared" si="7"/>
        <v>0</v>
      </c>
    </row>
    <row r="18" spans="1:5">
      <c r="A18" s="10">
        <v>431</v>
      </c>
      <c r="B18" s="11" t="s">
        <v>24</v>
      </c>
      <c r="C18" s="12">
        <v>253905</v>
      </c>
      <c r="D18" s="12">
        <v>253905</v>
      </c>
      <c r="E18" s="13">
        <f t="shared" si="6"/>
        <v>0</v>
      </c>
    </row>
    <row r="19" spans="1:5" ht="13.8">
      <c r="A19" s="6">
        <v>5</v>
      </c>
      <c r="B19" s="7" t="s">
        <v>25</v>
      </c>
      <c r="C19" s="8">
        <f>SUM(C20)</f>
        <v>123164</v>
      </c>
      <c r="D19" s="8">
        <f t="shared" ref="D19:E19" si="8">SUM(D20)</f>
        <v>0</v>
      </c>
      <c r="E19" s="9">
        <f t="shared" si="8"/>
        <v>-123164</v>
      </c>
    </row>
    <row r="20" spans="1:5" ht="26.4">
      <c r="A20" s="10">
        <v>51</v>
      </c>
      <c r="B20" s="11" t="s">
        <v>26</v>
      </c>
      <c r="C20" s="12">
        <v>123164</v>
      </c>
      <c r="D20" s="12">
        <v>0</v>
      </c>
      <c r="E20" s="13">
        <f>D20-C20</f>
        <v>-123164</v>
      </c>
    </row>
    <row r="21" spans="1:5" ht="13.8">
      <c r="A21" s="6">
        <v>6</v>
      </c>
      <c r="B21" s="7" t="s">
        <v>27</v>
      </c>
      <c r="C21" s="8">
        <v>2</v>
      </c>
      <c r="D21" s="8">
        <v>2</v>
      </c>
      <c r="E21" s="13">
        <f>D21-C21</f>
        <v>0</v>
      </c>
    </row>
    <row r="22" spans="1:5" ht="13.8">
      <c r="A22" s="6">
        <v>7</v>
      </c>
      <c r="B22" s="7" t="s">
        <v>28</v>
      </c>
      <c r="C22" s="8">
        <f>C23+C30+C31</f>
        <v>320100</v>
      </c>
      <c r="D22" s="8">
        <f>D23+D30+D31</f>
        <v>74325</v>
      </c>
      <c r="E22" s="9">
        <f t="shared" ref="E22" si="9">E23+E30+E31</f>
        <v>-245775</v>
      </c>
    </row>
    <row r="23" spans="1:5">
      <c r="A23" s="10">
        <v>71</v>
      </c>
      <c r="B23" s="11" t="s">
        <v>29</v>
      </c>
      <c r="C23" s="12">
        <f>C24+C25+C28+C29</f>
        <v>220100</v>
      </c>
      <c r="D23" s="12">
        <f>D24+D25+D28+D29</f>
        <v>64700</v>
      </c>
      <c r="E23" s="13">
        <f t="shared" ref="E23:E31" si="10">D23-C23</f>
        <v>-155400</v>
      </c>
    </row>
    <row r="24" spans="1:5">
      <c r="A24" s="10">
        <v>711</v>
      </c>
      <c r="B24" s="11" t="s">
        <v>30</v>
      </c>
      <c r="C24" s="12">
        <v>70000</v>
      </c>
      <c r="D24" s="12">
        <v>49200</v>
      </c>
      <c r="E24" s="13">
        <f t="shared" si="10"/>
        <v>-20800</v>
      </c>
    </row>
    <row r="25" spans="1:5">
      <c r="A25" s="10">
        <v>712</v>
      </c>
      <c r="B25" s="11" t="s">
        <v>31</v>
      </c>
      <c r="C25" s="12">
        <f>SUM(C26:C27)</f>
        <v>55100</v>
      </c>
      <c r="D25" s="12">
        <f t="shared" ref="D25:E25" si="11">SUM(D26:D27)</f>
        <v>15500</v>
      </c>
      <c r="E25" s="13">
        <f t="shared" si="11"/>
        <v>-39600</v>
      </c>
    </row>
    <row r="26" spans="1:5">
      <c r="A26" s="10">
        <v>7121</v>
      </c>
      <c r="B26" s="11" t="s">
        <v>32</v>
      </c>
      <c r="C26" s="12">
        <v>17600</v>
      </c>
      <c r="D26" s="12">
        <v>15500</v>
      </c>
      <c r="E26" s="13">
        <f t="shared" si="10"/>
        <v>-2100</v>
      </c>
    </row>
    <row r="27" spans="1:5" ht="26.4">
      <c r="A27" s="10">
        <v>7122</v>
      </c>
      <c r="B27" s="11" t="s">
        <v>33</v>
      </c>
      <c r="C27" s="12">
        <v>37500</v>
      </c>
      <c r="D27" s="12">
        <v>0</v>
      </c>
      <c r="E27" s="13">
        <f t="shared" si="10"/>
        <v>-37500</v>
      </c>
    </row>
    <row r="28" spans="1:5" ht="26.4">
      <c r="A28" s="10">
        <v>713</v>
      </c>
      <c r="B28" s="11" t="s">
        <v>34</v>
      </c>
      <c r="C28" s="12">
        <v>15000</v>
      </c>
      <c r="D28" s="12">
        <v>0</v>
      </c>
      <c r="E28" s="13">
        <f t="shared" si="10"/>
        <v>-15000</v>
      </c>
    </row>
    <row r="29" spans="1:5">
      <c r="A29" s="10">
        <v>714</v>
      </c>
      <c r="B29" s="11" t="s">
        <v>35</v>
      </c>
      <c r="C29" s="12">
        <v>80000</v>
      </c>
      <c r="D29" s="12">
        <v>0</v>
      </c>
      <c r="E29" s="13">
        <f t="shared" si="10"/>
        <v>-80000</v>
      </c>
    </row>
    <row r="30" spans="1:5" ht="26.4">
      <c r="A30" s="10">
        <v>72</v>
      </c>
      <c r="B30" s="11" t="s">
        <v>36</v>
      </c>
      <c r="C30" s="12">
        <v>30000</v>
      </c>
      <c r="D30" s="12">
        <v>9625</v>
      </c>
      <c r="E30" s="13">
        <f t="shared" si="10"/>
        <v>-20375</v>
      </c>
    </row>
    <row r="31" spans="1:5">
      <c r="A31" s="10">
        <v>73</v>
      </c>
      <c r="B31" s="11" t="s">
        <v>37</v>
      </c>
      <c r="C31" s="12">
        <v>70000</v>
      </c>
      <c r="D31" s="12"/>
      <c r="E31" s="13">
        <f t="shared" si="10"/>
        <v>-70000</v>
      </c>
    </row>
    <row r="32" spans="1:5" s="5" customFormat="1" ht="13.8" thickBot="1">
      <c r="A32" s="15"/>
      <c r="B32" s="16" t="s">
        <v>38</v>
      </c>
      <c r="C32" s="17">
        <f>SUM(C2+C5+C8+C12+C19+C21+C22)</f>
        <v>1478000</v>
      </c>
      <c r="D32" s="17">
        <f t="shared" ref="D32:E32" si="12">SUM(D2+D5+D8+D12+D19+D21+D22)</f>
        <v>2021527</v>
      </c>
      <c r="E32" s="18">
        <f t="shared" si="12"/>
        <v>543527</v>
      </c>
    </row>
    <row r="33" spans="1:5" s="5" customFormat="1" ht="13.8" thickTop="1">
      <c r="A33" s="19"/>
      <c r="B33" s="20"/>
      <c r="C33" s="21"/>
      <c r="D33" s="21"/>
      <c r="E33" s="21"/>
    </row>
    <row r="34" spans="1:5" s="5" customFormat="1">
      <c r="A34" s="19"/>
      <c r="B34" s="22" t="s">
        <v>39</v>
      </c>
      <c r="C34" s="21"/>
      <c r="D34" s="21"/>
      <c r="E34" s="21"/>
    </row>
    <row r="35" spans="1:5" s="5" customFormat="1">
      <c r="A35" s="19"/>
      <c r="B35" s="22"/>
      <c r="C35" s="21"/>
      <c r="D35" s="21"/>
      <c r="E35" s="21"/>
    </row>
    <row r="36" spans="1:5" s="5" customFormat="1">
      <c r="A36" s="23"/>
      <c r="B36" s="24" t="s">
        <v>40</v>
      </c>
      <c r="C36" s="25">
        <v>195000</v>
      </c>
      <c r="D36" s="21"/>
      <c r="E36" s="21"/>
    </row>
    <row r="37" spans="1:5" s="5" customFormat="1" ht="13.8" thickBot="1">
      <c r="A37" s="23"/>
      <c r="B37" s="24"/>
      <c r="C37" s="25"/>
      <c r="D37" s="21"/>
      <c r="E37" s="21"/>
    </row>
    <row r="38" spans="1:5" s="5" customFormat="1" ht="28.2" thickTop="1">
      <c r="A38" s="23"/>
      <c r="B38" s="26" t="s">
        <v>41</v>
      </c>
      <c r="C38" s="27">
        <f>D9+D17</f>
        <v>391905</v>
      </c>
      <c r="D38" s="21"/>
      <c r="E38" s="21"/>
    </row>
    <row r="39" spans="1:5" s="5" customFormat="1" ht="13.8">
      <c r="A39" s="23"/>
      <c r="B39" s="28" t="s">
        <v>42</v>
      </c>
      <c r="C39" s="29">
        <f>D32-C38</f>
        <v>1629622</v>
      </c>
      <c r="D39" s="21"/>
      <c r="E39" s="21"/>
    </row>
    <row r="40" spans="1:5" s="5" customFormat="1" ht="14.4" thickBot="1">
      <c r="A40" s="23"/>
      <c r="B40" s="30" t="s">
        <v>43</v>
      </c>
      <c r="C40" s="31">
        <f>+SUM(C38:C39)</f>
        <v>2021527</v>
      </c>
      <c r="D40" s="21"/>
      <c r="E40" s="21"/>
    </row>
    <row r="41" spans="1:5" s="34" customFormat="1" ht="14.4" thickTop="1">
      <c r="A41" s="23"/>
      <c r="B41" s="32"/>
      <c r="C41" s="33"/>
      <c r="D41" s="21"/>
      <c r="E41" s="21"/>
    </row>
    <row r="42" spans="1:5" s="34" customFormat="1" ht="13.8" thickBot="1">
      <c r="A42" s="19"/>
      <c r="B42" s="20"/>
      <c r="C42" s="21"/>
      <c r="D42" s="21"/>
      <c r="E42" s="21"/>
    </row>
    <row r="43" spans="1:5" s="5" customFormat="1" ht="13.8" thickTop="1">
      <c r="A43" s="19"/>
      <c r="B43" s="35" t="s">
        <v>44</v>
      </c>
      <c r="C43" s="27">
        <v>1691499</v>
      </c>
      <c r="D43" s="21"/>
      <c r="E43" s="21"/>
    </row>
    <row r="44" spans="1:5" s="5" customFormat="1">
      <c r="A44" s="19"/>
      <c r="B44" s="36" t="s">
        <v>45</v>
      </c>
      <c r="C44" s="29">
        <v>43365</v>
      </c>
      <c r="D44" s="21"/>
      <c r="E44" s="21"/>
    </row>
    <row r="45" spans="1:5" s="5" customFormat="1">
      <c r="A45" s="19"/>
      <c r="B45" s="37" t="s">
        <v>43</v>
      </c>
      <c r="C45" s="38">
        <f>+SUM(C43:C44)</f>
        <v>1734864</v>
      </c>
      <c r="D45" s="21"/>
      <c r="E45" s="21"/>
    </row>
    <row r="46" spans="1:5" s="5" customFormat="1">
      <c r="A46" s="19"/>
      <c r="B46" s="36"/>
      <c r="C46" s="39"/>
      <c r="D46" s="21"/>
      <c r="E46" s="21"/>
    </row>
    <row r="47" spans="1:5" s="5" customFormat="1">
      <c r="A47" s="19"/>
      <c r="B47" s="36" t="s">
        <v>46</v>
      </c>
      <c r="C47" s="40">
        <v>2100279</v>
      </c>
      <c r="D47" s="21"/>
      <c r="E47" s="21"/>
    </row>
    <row r="48" spans="1:5" s="5" customFormat="1">
      <c r="A48" s="19"/>
      <c r="B48" s="36" t="s">
        <v>47</v>
      </c>
      <c r="C48" s="40">
        <v>109940</v>
      </c>
      <c r="D48" s="21"/>
      <c r="E48" s="21"/>
    </row>
    <row r="49" spans="1:5" s="5" customFormat="1">
      <c r="A49" s="19"/>
      <c r="B49" s="37" t="s">
        <v>43</v>
      </c>
      <c r="C49" s="41">
        <f>+SUM(C47:C48)</f>
        <v>2210219</v>
      </c>
      <c r="D49" s="21"/>
      <c r="E49" s="21"/>
    </row>
    <row r="50" spans="1:5" s="5" customFormat="1">
      <c r="A50" s="19"/>
      <c r="B50" s="37"/>
      <c r="C50" s="39"/>
      <c r="D50" s="21"/>
      <c r="E50" s="21"/>
    </row>
    <row r="51" spans="1:5" s="5" customFormat="1" ht="13.8" thickBot="1">
      <c r="A51" s="19"/>
      <c r="B51" s="42" t="s">
        <v>48</v>
      </c>
      <c r="C51" s="31">
        <f>C49-C45</f>
        <v>475355</v>
      </c>
      <c r="D51" s="21"/>
      <c r="E51" s="21"/>
    </row>
    <row r="52" spans="1:5" s="5" customFormat="1" ht="14.4" thickTop="1" thickBot="1">
      <c r="A52" s="19"/>
      <c r="B52" s="43"/>
      <c r="C52" s="33"/>
      <c r="D52" s="21"/>
      <c r="E52" s="21"/>
    </row>
    <row r="53" spans="1:5" s="5" customFormat="1" ht="27" thickTop="1">
      <c r="A53" s="1" t="s">
        <v>0</v>
      </c>
      <c r="B53" s="2" t="s">
        <v>49</v>
      </c>
      <c r="C53" s="44" t="s">
        <v>50</v>
      </c>
      <c r="D53" s="44" t="s">
        <v>51</v>
      </c>
      <c r="E53" s="45" t="s">
        <v>4</v>
      </c>
    </row>
    <row r="54" spans="1:5" s="5" customFormat="1">
      <c r="A54" s="46" t="s">
        <v>52</v>
      </c>
      <c r="B54" s="47" t="s">
        <v>53</v>
      </c>
      <c r="C54" s="48">
        <f>SUM(C55:C56)</f>
        <v>117120</v>
      </c>
      <c r="D54" s="48">
        <f>SUM(D55:D56)</f>
        <v>77113</v>
      </c>
      <c r="E54" s="39">
        <f>SUM(E55:E56)</f>
        <v>-35913</v>
      </c>
    </row>
    <row r="55" spans="1:5" s="5" customFormat="1">
      <c r="A55" s="10">
        <v>11</v>
      </c>
      <c r="B55" s="11" t="s">
        <v>54</v>
      </c>
      <c r="C55" s="12">
        <v>60000</v>
      </c>
      <c r="D55" s="12">
        <v>22040</v>
      </c>
      <c r="E55" s="13">
        <f>D55-C55</f>
        <v>-37960</v>
      </c>
    </row>
    <row r="56" spans="1:5" s="5" customFormat="1">
      <c r="A56" s="10">
        <v>12</v>
      </c>
      <c r="B56" s="11" t="s">
        <v>55</v>
      </c>
      <c r="C56" s="12">
        <f>12*4760</f>
        <v>57120</v>
      </c>
      <c r="D56" s="12">
        <v>55073</v>
      </c>
      <c r="E56" s="13">
        <f>+C56-D56</f>
        <v>2047</v>
      </c>
    </row>
    <row r="57" spans="1:5" s="5" customFormat="1">
      <c r="A57" s="46">
        <v>2</v>
      </c>
      <c r="B57" s="47" t="s">
        <v>56</v>
      </c>
      <c r="C57" s="48">
        <f>SUM(C58:C59)</f>
        <v>69800</v>
      </c>
      <c r="D57" s="48">
        <f>SUM(D58:D59)</f>
        <v>45400</v>
      </c>
      <c r="E57" s="39">
        <f>SUM(E58:E59)</f>
        <v>-24400</v>
      </c>
    </row>
    <row r="58" spans="1:5" s="5" customFormat="1">
      <c r="A58" s="10">
        <v>21</v>
      </c>
      <c r="B58" s="11" t="s">
        <v>57</v>
      </c>
      <c r="C58" s="12">
        <v>33500</v>
      </c>
      <c r="D58" s="12">
        <v>13000</v>
      </c>
      <c r="E58" s="13">
        <f>D58-C58</f>
        <v>-20500</v>
      </c>
    </row>
    <row r="59" spans="1:5" s="5" customFormat="1">
      <c r="A59" s="10">
        <v>22</v>
      </c>
      <c r="B59" s="11" t="s">
        <v>58</v>
      </c>
      <c r="C59" s="12">
        <v>36300</v>
      </c>
      <c r="D59" s="12">
        <v>32400</v>
      </c>
      <c r="E59" s="13">
        <f>D59-C59</f>
        <v>-3900</v>
      </c>
    </row>
    <row r="60" spans="1:5" s="5" customFormat="1">
      <c r="A60" s="46">
        <v>3</v>
      </c>
      <c r="B60" s="47" t="s">
        <v>59</v>
      </c>
      <c r="C60" s="48">
        <f>C61</f>
        <v>98000</v>
      </c>
      <c r="D60" s="48">
        <f>D61</f>
        <v>21390</v>
      </c>
      <c r="E60" s="39">
        <f>E61</f>
        <v>-76610</v>
      </c>
    </row>
    <row r="61" spans="1:5" s="5" customFormat="1">
      <c r="A61" s="49">
        <v>31</v>
      </c>
      <c r="B61" s="50" t="s">
        <v>60</v>
      </c>
      <c r="C61" s="12">
        <f>SUM(C62:C66)</f>
        <v>98000</v>
      </c>
      <c r="D61" s="12">
        <f>SUM(D62:D66)</f>
        <v>21390</v>
      </c>
      <c r="E61" s="13">
        <f t="shared" ref="E61:E66" si="13">D61-C61</f>
        <v>-76610</v>
      </c>
    </row>
    <row r="62" spans="1:5" s="5" customFormat="1" ht="26.4">
      <c r="A62" s="49">
        <v>311</v>
      </c>
      <c r="B62" s="50" t="s">
        <v>61</v>
      </c>
      <c r="C62" s="12">
        <v>30000</v>
      </c>
      <c r="D62" s="12">
        <v>18435</v>
      </c>
      <c r="E62" s="13">
        <f t="shared" si="13"/>
        <v>-11565</v>
      </c>
    </row>
    <row r="63" spans="1:5" s="5" customFormat="1" ht="26.4" customHeight="1">
      <c r="A63" s="49">
        <v>312</v>
      </c>
      <c r="B63" s="50" t="s">
        <v>62</v>
      </c>
      <c r="C63" s="12">
        <v>12000</v>
      </c>
      <c r="D63" s="12">
        <v>2955</v>
      </c>
      <c r="E63" s="13">
        <f t="shared" si="13"/>
        <v>-9045</v>
      </c>
    </row>
    <row r="64" spans="1:5" s="5" customFormat="1" ht="26.4">
      <c r="A64" s="49">
        <v>313</v>
      </c>
      <c r="B64" s="50" t="s">
        <v>63</v>
      </c>
      <c r="C64" s="12">
        <v>17000</v>
      </c>
      <c r="D64" s="12">
        <v>0</v>
      </c>
      <c r="E64" s="13">
        <f t="shared" si="13"/>
        <v>-17000</v>
      </c>
    </row>
    <row r="65" spans="1:17">
      <c r="A65" s="49">
        <v>314</v>
      </c>
      <c r="B65" s="50" t="s">
        <v>64</v>
      </c>
      <c r="C65" s="12">
        <v>15000</v>
      </c>
      <c r="D65" s="12">
        <v>0</v>
      </c>
      <c r="E65" s="13">
        <f t="shared" si="13"/>
        <v>-15000</v>
      </c>
    </row>
    <row r="66" spans="1:17">
      <c r="A66" s="49">
        <v>315</v>
      </c>
      <c r="B66" s="50" t="s">
        <v>65</v>
      </c>
      <c r="C66" s="12">
        <v>24000</v>
      </c>
      <c r="D66" s="12">
        <v>0</v>
      </c>
      <c r="E66" s="13">
        <f t="shared" si="13"/>
        <v>-24000</v>
      </c>
    </row>
    <row r="67" spans="1:17">
      <c r="A67" s="46">
        <v>4</v>
      </c>
      <c r="B67" s="47" t="s">
        <v>66</v>
      </c>
      <c r="C67" s="48">
        <f>C68</f>
        <v>81000</v>
      </c>
      <c r="D67" s="48">
        <f>D68</f>
        <v>80000</v>
      </c>
      <c r="E67" s="39">
        <f>E68</f>
        <v>-1000</v>
      </c>
    </row>
    <row r="68" spans="1:17">
      <c r="A68" s="49">
        <v>41</v>
      </c>
      <c r="B68" s="52" t="s">
        <v>67</v>
      </c>
      <c r="C68" s="12">
        <v>81000</v>
      </c>
      <c r="D68" s="12">
        <v>80000</v>
      </c>
      <c r="E68" s="13">
        <f>D68-C68</f>
        <v>-1000</v>
      </c>
    </row>
    <row r="69" spans="1:17">
      <c r="A69" s="46">
        <v>5</v>
      </c>
      <c r="B69" s="47" t="s">
        <v>68</v>
      </c>
      <c r="C69" s="48">
        <f>C70</f>
        <v>14400</v>
      </c>
      <c r="D69" s="48">
        <f>D70</f>
        <v>14400</v>
      </c>
      <c r="E69" s="39">
        <f>E70</f>
        <v>0</v>
      </c>
    </row>
    <row r="70" spans="1:17">
      <c r="A70" s="10">
        <v>51</v>
      </c>
      <c r="B70" s="11" t="s">
        <v>69</v>
      </c>
      <c r="C70" s="12">
        <v>14400</v>
      </c>
      <c r="D70" s="12">
        <v>14400</v>
      </c>
      <c r="E70" s="13">
        <f>+C70-D70</f>
        <v>0</v>
      </c>
    </row>
    <row r="71" spans="1:17">
      <c r="A71" s="53">
        <v>6</v>
      </c>
      <c r="B71" s="54" t="s">
        <v>70</v>
      </c>
      <c r="C71" s="48">
        <v>18000</v>
      </c>
      <c r="D71" s="48">
        <v>19732</v>
      </c>
      <c r="E71" s="13">
        <f>D71-C71</f>
        <v>1732</v>
      </c>
    </row>
    <row r="72" spans="1:17">
      <c r="A72" s="46">
        <v>7</v>
      </c>
      <c r="B72" s="47" t="s">
        <v>71</v>
      </c>
      <c r="C72" s="48">
        <f>C73+C81</f>
        <v>659000</v>
      </c>
      <c r="D72" s="48">
        <f>D73+D81</f>
        <v>510540</v>
      </c>
      <c r="E72" s="39">
        <f>E73+E81</f>
        <v>-148460</v>
      </c>
    </row>
    <row r="73" spans="1:17" ht="26.4">
      <c r="A73" s="49">
        <v>71</v>
      </c>
      <c r="B73" s="50" t="s">
        <v>72</v>
      </c>
      <c r="C73" s="12">
        <f>SUM(C74:C80)</f>
        <v>111000</v>
      </c>
      <c r="D73" s="12">
        <f>SUM(D74:D80)</f>
        <v>10640</v>
      </c>
      <c r="E73" s="13">
        <f>SUM(E74:E80)</f>
        <v>-100360</v>
      </c>
    </row>
    <row r="74" spans="1:17">
      <c r="A74" s="49">
        <v>711</v>
      </c>
      <c r="B74" s="11" t="s">
        <v>73</v>
      </c>
      <c r="C74" s="12">
        <v>24000</v>
      </c>
      <c r="D74" s="12">
        <v>920</v>
      </c>
      <c r="E74" s="13">
        <f t="shared" ref="E74:E80" si="14">D74-C74</f>
        <v>-23080</v>
      </c>
    </row>
    <row r="75" spans="1:17">
      <c r="A75" s="49">
        <v>712</v>
      </c>
      <c r="B75" s="11" t="s">
        <v>74</v>
      </c>
      <c r="C75" s="12">
        <v>12000</v>
      </c>
      <c r="D75" s="12">
        <v>0</v>
      </c>
      <c r="E75" s="13">
        <f t="shared" si="14"/>
        <v>-12000</v>
      </c>
    </row>
    <row r="76" spans="1:17">
      <c r="A76" s="49">
        <v>713</v>
      </c>
      <c r="B76" s="11" t="s">
        <v>75</v>
      </c>
      <c r="C76" s="12">
        <v>12000</v>
      </c>
      <c r="D76" s="12">
        <v>9720</v>
      </c>
      <c r="E76" s="13">
        <f t="shared" si="14"/>
        <v>-2280</v>
      </c>
    </row>
    <row r="77" spans="1:17">
      <c r="A77" s="49">
        <v>714</v>
      </c>
      <c r="B77" s="11" t="s">
        <v>76</v>
      </c>
      <c r="C77" s="12">
        <v>6000</v>
      </c>
      <c r="D77" s="12">
        <v>0</v>
      </c>
      <c r="E77" s="13">
        <f t="shared" si="14"/>
        <v>-6000</v>
      </c>
    </row>
    <row r="78" spans="1:17" s="58" customFormat="1" ht="26.4" customHeight="1">
      <c r="A78" s="55">
        <v>715</v>
      </c>
      <c r="B78" s="11" t="s">
        <v>77</v>
      </c>
      <c r="C78" s="56">
        <v>19000</v>
      </c>
      <c r="D78" s="56">
        <v>0</v>
      </c>
      <c r="E78" s="13">
        <f t="shared" si="14"/>
        <v>-19000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>
      <c r="A79" s="49">
        <v>716</v>
      </c>
      <c r="B79" s="11" t="s">
        <v>78</v>
      </c>
      <c r="C79" s="12">
        <v>6000</v>
      </c>
      <c r="D79" s="12">
        <v>0</v>
      </c>
      <c r="E79" s="13">
        <f t="shared" si="14"/>
        <v>-6000</v>
      </c>
    </row>
    <row r="80" spans="1:17">
      <c r="A80" s="49">
        <v>717</v>
      </c>
      <c r="B80" s="11" t="s">
        <v>79</v>
      </c>
      <c r="C80" s="12">
        <v>32000</v>
      </c>
      <c r="D80" s="12">
        <v>0</v>
      </c>
      <c r="E80" s="13">
        <f t="shared" si="14"/>
        <v>-32000</v>
      </c>
    </row>
    <row r="81" spans="1:17">
      <c r="A81" s="49">
        <v>72</v>
      </c>
      <c r="B81" s="11" t="s">
        <v>80</v>
      </c>
      <c r="C81" s="12">
        <f>SUM(C82:C89)</f>
        <v>548000</v>
      </c>
      <c r="D81" s="12">
        <f>SUM(D82:D89)</f>
        <v>499900</v>
      </c>
      <c r="E81" s="13">
        <f>SUM(E82:E89)</f>
        <v>-48100</v>
      </c>
    </row>
    <row r="82" spans="1:17">
      <c r="A82" s="10">
        <v>721</v>
      </c>
      <c r="B82" s="11" t="s">
        <v>81</v>
      </c>
      <c r="C82" s="12">
        <v>140000</v>
      </c>
      <c r="D82" s="12">
        <v>122100</v>
      </c>
      <c r="E82" s="13">
        <f t="shared" ref="E82:E89" si="15">D82-C82</f>
        <v>-17900</v>
      </c>
    </row>
    <row r="83" spans="1:17">
      <c r="A83" s="49">
        <v>722</v>
      </c>
      <c r="B83" s="11" t="s">
        <v>82</v>
      </c>
      <c r="C83" s="12">
        <v>6000</v>
      </c>
      <c r="D83" s="12">
        <v>0</v>
      </c>
      <c r="E83" s="13">
        <f t="shared" si="15"/>
        <v>-6000</v>
      </c>
    </row>
    <row r="84" spans="1:17" ht="26.4">
      <c r="A84" s="49">
        <v>723</v>
      </c>
      <c r="B84" s="11" t="s">
        <v>83</v>
      </c>
      <c r="C84" s="12">
        <v>60000</v>
      </c>
      <c r="D84" s="12">
        <v>0</v>
      </c>
      <c r="E84" s="13">
        <f t="shared" si="15"/>
        <v>-60000</v>
      </c>
    </row>
    <row r="85" spans="1:17" ht="26.4">
      <c r="A85" s="49">
        <v>724</v>
      </c>
      <c r="B85" s="11" t="s">
        <v>84</v>
      </c>
      <c r="C85" s="12">
        <f>40000+30*2500</f>
        <v>115000</v>
      </c>
      <c r="D85" s="12">
        <v>0</v>
      </c>
      <c r="E85" s="13">
        <f t="shared" si="15"/>
        <v>-115000</v>
      </c>
    </row>
    <row r="86" spans="1:17">
      <c r="A86" s="49">
        <v>725</v>
      </c>
      <c r="B86" s="11" t="s">
        <v>35</v>
      </c>
      <c r="C86" s="12">
        <f>180*150+100*2000</f>
        <v>227000</v>
      </c>
      <c r="D86" s="12">
        <v>0</v>
      </c>
      <c r="E86" s="13">
        <f t="shared" si="15"/>
        <v>-227000</v>
      </c>
    </row>
    <row r="87" spans="1:17">
      <c r="A87" s="49">
        <v>726</v>
      </c>
      <c r="B87" s="11" t="s">
        <v>85</v>
      </c>
      <c r="C87" s="12">
        <v>0</v>
      </c>
      <c r="D87" s="12">
        <v>12490</v>
      </c>
      <c r="E87" s="13">
        <f t="shared" si="15"/>
        <v>12490</v>
      </c>
    </row>
    <row r="88" spans="1:17">
      <c r="A88" s="49">
        <v>727</v>
      </c>
      <c r="B88" s="11" t="s">
        <v>86</v>
      </c>
      <c r="C88" s="12">
        <v>0</v>
      </c>
      <c r="D88" s="12">
        <v>31800</v>
      </c>
      <c r="E88" s="13">
        <f t="shared" si="15"/>
        <v>31800</v>
      </c>
    </row>
    <row r="89" spans="1:17">
      <c r="A89" s="49">
        <v>728</v>
      </c>
      <c r="B89" s="11" t="s">
        <v>87</v>
      </c>
      <c r="C89" s="12">
        <v>0</v>
      </c>
      <c r="D89" s="12">
        <v>333510</v>
      </c>
      <c r="E89" s="13">
        <f t="shared" si="15"/>
        <v>333510</v>
      </c>
    </row>
    <row r="90" spans="1:17">
      <c r="A90" s="46">
        <v>8</v>
      </c>
      <c r="B90" s="47" t="s">
        <v>88</v>
      </c>
      <c r="C90" s="48">
        <f>SUM(C91:C99)</f>
        <v>388680</v>
      </c>
      <c r="D90" s="48">
        <f>SUM(D91:D99)</f>
        <v>381882</v>
      </c>
      <c r="E90" s="39">
        <f>SUM(E91:E99)</f>
        <v>-6798</v>
      </c>
    </row>
    <row r="91" spans="1:17" s="59" customFormat="1">
      <c r="A91" s="10">
        <v>81</v>
      </c>
      <c r="B91" s="11" t="s">
        <v>89</v>
      </c>
      <c r="C91" s="12">
        <v>10000</v>
      </c>
      <c r="D91" s="12">
        <v>0</v>
      </c>
      <c r="E91" s="13">
        <f t="shared" ref="E91:E99" si="16">D91-C91</f>
        <v>-10000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s="59" customFormat="1">
      <c r="A92" s="10">
        <v>82</v>
      </c>
      <c r="B92" s="11" t="s">
        <v>90</v>
      </c>
      <c r="C92" s="12">
        <v>60000</v>
      </c>
      <c r="D92" s="12">
        <v>60000</v>
      </c>
      <c r="E92" s="13">
        <f t="shared" si="16"/>
        <v>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s="59" customFormat="1">
      <c r="A93" s="10">
        <v>83</v>
      </c>
      <c r="B93" s="11" t="s">
        <v>91</v>
      </c>
      <c r="C93" s="12">
        <v>20000</v>
      </c>
      <c r="D93" s="12">
        <v>52572</v>
      </c>
      <c r="E93" s="13">
        <f t="shared" si="16"/>
        <v>32572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s="59" customFormat="1">
      <c r="A94" s="10">
        <v>84</v>
      </c>
      <c r="B94" s="50" t="s">
        <v>92</v>
      </c>
      <c r="C94" s="12">
        <v>9000</v>
      </c>
      <c r="D94" s="12">
        <v>7000</v>
      </c>
      <c r="E94" s="13">
        <f t="shared" si="16"/>
        <v>-2000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s="59" customFormat="1">
      <c r="A95" s="10">
        <v>85</v>
      </c>
      <c r="B95" s="50" t="s">
        <v>93</v>
      </c>
      <c r="C95" s="12">
        <v>5000</v>
      </c>
      <c r="D95" s="12">
        <v>6000</v>
      </c>
      <c r="E95" s="13">
        <f t="shared" si="16"/>
        <v>1000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s="59" customFormat="1">
      <c r="A96" s="10">
        <v>86</v>
      </c>
      <c r="B96" s="11" t="s">
        <v>94</v>
      </c>
      <c r="C96" s="12">
        <f>12*17390</f>
        <v>208680</v>
      </c>
      <c r="D96" s="12">
        <v>208685</v>
      </c>
      <c r="E96" s="13">
        <f t="shared" si="16"/>
        <v>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s="59" customFormat="1">
      <c r="A97" s="10" t="s">
        <v>95</v>
      </c>
      <c r="B97" s="11" t="s">
        <v>96</v>
      </c>
      <c r="C97" s="12">
        <v>30000</v>
      </c>
      <c r="D97" s="12">
        <v>19625</v>
      </c>
      <c r="E97" s="13">
        <f t="shared" si="16"/>
        <v>-10375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s="59" customFormat="1">
      <c r="A98" s="10">
        <v>88</v>
      </c>
      <c r="B98" s="11" t="s">
        <v>97</v>
      </c>
      <c r="C98" s="12">
        <v>31000</v>
      </c>
      <c r="D98" s="12">
        <v>24000</v>
      </c>
      <c r="E98" s="13">
        <f t="shared" si="16"/>
        <v>-7000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59" customFormat="1">
      <c r="A99" s="10">
        <v>89</v>
      </c>
      <c r="B99" s="11" t="s">
        <v>98</v>
      </c>
      <c r="C99" s="12">
        <v>15000</v>
      </c>
      <c r="D99" s="12">
        <v>4000</v>
      </c>
      <c r="E99" s="13">
        <f t="shared" si="16"/>
        <v>-11000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59" customFormat="1">
      <c r="A100" s="46">
        <v>9</v>
      </c>
      <c r="B100" s="47" t="s">
        <v>99</v>
      </c>
      <c r="C100" s="48">
        <f>SUM(C101:C101)</f>
        <v>14000</v>
      </c>
      <c r="D100" s="48">
        <f>SUM(D101:D101)</f>
        <v>3810</v>
      </c>
      <c r="E100" s="39">
        <f>SUM(E101:E101)</f>
        <v>-10190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59" customFormat="1">
      <c r="A101" s="49">
        <v>91</v>
      </c>
      <c r="B101" s="50" t="s">
        <v>100</v>
      </c>
      <c r="C101" s="12">
        <v>14000</v>
      </c>
      <c r="D101" s="12">
        <v>3810</v>
      </c>
      <c r="E101" s="13">
        <f>D101-C101</f>
        <v>-10190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59" customFormat="1" ht="13.8" thickBot="1">
      <c r="A102" s="60">
        <v>10</v>
      </c>
      <c r="B102" s="61" t="s">
        <v>101</v>
      </c>
      <c r="C102" s="62">
        <v>18000</v>
      </c>
      <c r="D102" s="62"/>
      <c r="E102" s="63">
        <f>D102-C102</f>
        <v>-18000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59" customFormat="1" ht="14.4" thickTop="1" thickBot="1">
      <c r="A103" s="64"/>
      <c r="B103" s="65" t="s">
        <v>102</v>
      </c>
      <c r="C103" s="66">
        <f>SUM(C54+C57+C60+C67+C69+C71+C72+C90+C100+C102)</f>
        <v>1478000</v>
      </c>
      <c r="D103" s="66">
        <f>SUM(D54+D57+D60+D67+D69+D71+D72+D90+D100+D102)</f>
        <v>1154267</v>
      </c>
      <c r="E103" s="66">
        <f t="shared" ref="E103" si="17">SUM(E54+E57+E60+E67+E69+E71+E72+E90+E100+E102)</f>
        <v>-319639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59" customFormat="1" ht="13.8" thickTop="1">
      <c r="A104" s="67"/>
      <c r="B104" s="6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</sheetData>
  <printOptions horizontalCentered="1" gridLines="1"/>
  <pageMargins left="0.11811023622047245" right="0.11811023622047245" top="0.35433070866141736" bottom="0.39370078740157483" header="0.15748031496062992" footer="0.15748031496062992"/>
  <pageSetup paperSize="9" scale="95" orientation="portrait" verticalDpi="0" r:id="rId1"/>
  <headerFooter>
    <oddHeader>&amp;A&amp;R&amp;P. oldal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költségvetés tényadatok_2021</vt:lpstr>
      <vt:lpstr>'költségvetés tényadatok_2021'!Nyomtatási_terület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farkas.zsolt65@gmail.com</dc:creator>
  <cp:lastModifiedBy>farkas.zsolt65@gmail.com</cp:lastModifiedBy>
  <dcterms:created xsi:type="dcterms:W3CDTF">2022-02-27T17:40:46Z</dcterms:created>
  <dcterms:modified xsi:type="dcterms:W3CDTF">2022-02-27T17:45:22Z</dcterms:modified>
</cp:coreProperties>
</file>