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24" windowWidth="22356" windowHeight="8952" activeTab="0"/>
  </bookViews>
  <sheets>
    <sheet name="költségvetés terv_elosztás_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<sst xmlns="http://schemas.openxmlformats.org/spreadsheetml/2006/main" count="109" uniqueCount="95">
  <si>
    <t>Költség sor</t>
  </si>
  <si>
    <t>Bevétel megnevezés</t>
  </si>
  <si>
    <t>Tervezett bevétel 2021</t>
  </si>
  <si>
    <t>MEOSZ támogatás 1</t>
  </si>
  <si>
    <t xml:space="preserve">MEOSZ támogatás 2       </t>
  </si>
  <si>
    <t>MEOSZ                   útiköltség térítés</t>
  </si>
  <si>
    <t>NEA pályázat                                               NEA-TF-20-O-M-0348</t>
  </si>
  <si>
    <t xml:space="preserve">NEA pályázat                          NEAO-KP-1-2021/7-000106        </t>
  </si>
  <si>
    <t>Felajánlott SZJA 1%      2021</t>
  </si>
  <si>
    <t>Tagdíj</t>
  </si>
  <si>
    <t>Dunaújváros kenyere adomány  2017</t>
  </si>
  <si>
    <t>Adomány</t>
  </si>
  <si>
    <t>Részvételi díj befizetés</t>
  </si>
  <si>
    <t>Egyébb bevételek</t>
  </si>
  <si>
    <t>Elszámolandó</t>
  </si>
  <si>
    <t>Egyesületi tagdíj</t>
  </si>
  <si>
    <t>2021. évi egyesületi tagdíj (100 fő*1500 Ft/fő</t>
  </si>
  <si>
    <t>2022. évi egyesületi tagdíj (100 fő*1500 Ft/fő</t>
  </si>
  <si>
    <t>MEOSZ céltámogatások</t>
  </si>
  <si>
    <t>Érdekérvényesítő alaptevékenység támogatás (100 fő*570 Ft/fő)+60000 Ft</t>
  </si>
  <si>
    <t>Érdekérvényesítő alaptevékenység támogatása 2</t>
  </si>
  <si>
    <t>Pályázati támogatások összesen</t>
  </si>
  <si>
    <t>Nemzeti Együttműködési Alap pályázati támogatás (2020-2021)                      NEA-TF-20-M-0-0348</t>
  </si>
  <si>
    <t>Nemzeti Együttműködési Alap pályázati támogatás (2021-2022)                      NEAO-KP-1-2021/7-000106</t>
  </si>
  <si>
    <t>Pártoló tagi adomány</t>
  </si>
  <si>
    <t>2021. pártoló tagi adomány                   27 fő*1500 Ft/fő)</t>
  </si>
  <si>
    <t>2022. pártoló tagi adomány</t>
  </si>
  <si>
    <t>Magán személy adománya</t>
  </si>
  <si>
    <t>Szervezet, vállalkozás adománya</t>
  </si>
  <si>
    <t xml:space="preserve">Dunaújváros kenyere akció 2017 </t>
  </si>
  <si>
    <t>SZJA egy százalék felajánlásából befolyó összeg</t>
  </si>
  <si>
    <t>A 2021. évben felajánlott SZJA 1%-ból felhasználni tervezett összeg (az előző 2 év felajánlásának átlaga)</t>
  </si>
  <si>
    <t>OTP által fizetett kamat</t>
  </si>
  <si>
    <t>Egyéb befizetések</t>
  </si>
  <si>
    <t>Rendezvényekre befizetett részvételi díj</t>
  </si>
  <si>
    <t>Egyesületi közgyűlés 1000Ft/fő*70 fő</t>
  </si>
  <si>
    <t xml:space="preserve">Színház látogatások </t>
  </si>
  <si>
    <t>Bérletes előadások 4 bérlet 16 előadás 1100 Ft/előadás*16 előadás</t>
  </si>
  <si>
    <t>Csoportos színház látogatások   2 előadás 15 fő előadásonként 30 fő*1250 Ft/fő</t>
  </si>
  <si>
    <t>Csoportos mozi látogatás 2 előadás 15 fő előadásonként 30 fő*500 Ft/fő</t>
  </si>
  <si>
    <t>Jubileumi összejövetel 1000 Ft/fő*80 fő</t>
  </si>
  <si>
    <t>MEOSZ által megtérített útiköltség (MEOSZ elnökségi ülés, FB ülés, MEOSZ közgyűlés)</t>
  </si>
  <si>
    <t>Előző évek megtakarításának felhasználása (2020. tagdíj, 2020, évi pártoló tagi hozájárulás maradvány)</t>
  </si>
  <si>
    <t>BEVÉTEL ÖSSZESEN</t>
  </si>
  <si>
    <t>Kiadás megnevezés</t>
  </si>
  <si>
    <t>Tervezett kiadás 2021</t>
  </si>
  <si>
    <t>1.</t>
  </si>
  <si>
    <t>Kommunikációs költségek</t>
  </si>
  <si>
    <t>Postaköltség</t>
  </si>
  <si>
    <t>Telefonköltség 12 hó*4760 Ft/hó</t>
  </si>
  <si>
    <t>Adminisztrációs költségek</t>
  </si>
  <si>
    <t>Festékpatron</t>
  </si>
  <si>
    <t>Irodaszerek, nyomtatványok</t>
  </si>
  <si>
    <t>Útiköltség</t>
  </si>
  <si>
    <t>Tagoknak kifizetett útiköltség hozzájárulás</t>
  </si>
  <si>
    <t>MEOSZ rendezvények útiköltsége (elnökségi ülés, FB ülés, közgyűlés)</t>
  </si>
  <si>
    <t>Beloianniszban tartandó egyesületi találkozók 4 alkalom 1 személyautó 4 fő</t>
  </si>
  <si>
    <t xml:space="preserve">Mozgáskorlátozottak Győr-Moson-Sopron Megyei Egyesülete látogatás (1személyautó 4 fő) </t>
  </si>
  <si>
    <t>Várpalotai Plécsárda Nap (2 személyautó 8 fő)</t>
  </si>
  <si>
    <t>Pécsi Családi Sportnap  (2 személyautó 8 fő)</t>
  </si>
  <si>
    <t>Tagoknak nyújtott támogatás</t>
  </si>
  <si>
    <t>Egyesületi tisztségviselőknek fizetett költségtérítés</t>
  </si>
  <si>
    <t>Szakfolyóiratok, kiadványok előfizetési díja</t>
  </si>
  <si>
    <t>Humanitás újság-előfizetés 6 példány 2400 Ft/év/példány</t>
  </si>
  <si>
    <t>Számlavezetés költsége</t>
  </si>
  <si>
    <t>Rendezvények megtartására fordított összeg</t>
  </si>
  <si>
    <t>Rendszeres klub foglalkozások összejövetelek fenntartási költsége</t>
  </si>
  <si>
    <t>Kézműves műhely foglalkozások</t>
  </si>
  <si>
    <t>Játék klub</t>
  </si>
  <si>
    <t>Tea délután</t>
  </si>
  <si>
    <t>Kártyások klubja</t>
  </si>
  <si>
    <t>Rejtvényfejtők klubja 19000 Ft összértékű díjazás az elsó 6 helyezetnek Edenred utalvány formájában</t>
  </si>
  <si>
    <t xml:space="preserve">Boccia verseny </t>
  </si>
  <si>
    <t>Elnökségi ülések 4 alkalom</t>
  </si>
  <si>
    <t>Egyesületi összejövetelek</t>
  </si>
  <si>
    <t>Egyesületi közgyűlés, 70 fő*2000 Ft/fő</t>
  </si>
  <si>
    <t>Irodalmi kévéház</t>
  </si>
  <si>
    <t>Csoportos mozi látogatás 2 alkalom 15 fő alkalmanként jegyár 2000 Ft/fő alkalom</t>
  </si>
  <si>
    <t>Színház látogatások 2 db bérlet évadonként10000 Ft/ bérlet, 2 alkalom 15 fő alkalmanként jegyár 2500 Ft/fő alkalom</t>
  </si>
  <si>
    <t>Jubileumi összejövetel emléklap 180Ft/darab*150db, ételfogyasztás 100 fő*2000 Ft/fő)</t>
  </si>
  <si>
    <t>Egyéb kiadások</t>
  </si>
  <si>
    <t>Hirdetési költség</t>
  </si>
  <si>
    <t>Könyvelési díj</t>
  </si>
  <si>
    <t>Egyéb költségek</t>
  </si>
  <si>
    <t>Pályázati díj</t>
  </si>
  <si>
    <t>MEOSZ tag szervezeti tagdíj 2020. év</t>
  </si>
  <si>
    <t>Egyesületi iroda közüzemi költsége</t>
  </si>
  <si>
    <t>Kártyanaptár nyomtatás</t>
  </si>
  <si>
    <t>EDENRED vásárlási utalvány közterhe</t>
  </si>
  <si>
    <t>COVID-19 járvány  elleni védekezés költségei</t>
  </si>
  <si>
    <t>Tárgyi eszköz és szoftver beszerzés</t>
  </si>
  <si>
    <t>Házipénztár kezelő program megújítása</t>
  </si>
  <si>
    <t>Általános tartalék</t>
  </si>
  <si>
    <t>KIADÁS ÖSSZESEN</t>
  </si>
  <si>
    <t>MARADVÁNY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</si>
</sst>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5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60" applyNumberFormat="1" applyFont="1" applyFill="1" applyBorder="1" applyAlignment="1">
      <alignment horizontal="center" vertical="center" wrapText="1"/>
    </xf>
    <xf numFmtId="3" fontId="19" fillId="0" borderId="0" xfId="60" applyNumberFormat="1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3" fontId="20" fillId="0" borderId="0" xfId="6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3" fontId="19" fillId="0" borderId="0" xfId="60" applyNumberFormat="1" applyFont="1" applyFill="1" applyBorder="1" applyAlignment="1">
      <alignment vertical="center"/>
    </xf>
    <xf numFmtId="3" fontId="19" fillId="0" borderId="0" xfId="6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0" xfId="53" applyFont="1" applyFill="1" applyBorder="1" applyAlignment="1">
      <alignment vertical="top" wrapText="1"/>
    </xf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3" fontId="19" fillId="0" borderId="0" xfId="60" applyNumberFormat="1" applyFont="1" applyFill="1" applyAlignment="1">
      <alignment vertical="center"/>
    </xf>
    <xf numFmtId="3" fontId="20" fillId="0" borderId="0" xfId="60" applyNumberFormat="1" applyFont="1" applyFill="1" applyBorder="1" applyAlignment="1">
      <alignment vertical="center" wrapText="1"/>
    </xf>
    <xf numFmtId="3" fontId="23" fillId="0" borderId="0" xfId="6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top" wrapText="1"/>
    </xf>
    <xf numFmtId="3" fontId="19" fillId="0" borderId="0" xfId="60" applyNumberFormat="1" applyFont="1" applyFill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23" fillId="12" borderId="0" xfId="0" applyFont="1" applyFill="1" applyBorder="1" applyAlignment="1">
      <alignment vertical="top" wrapText="1"/>
    </xf>
    <xf numFmtId="0" fontId="23" fillId="12" borderId="0" xfId="0" applyFont="1" applyFill="1" applyBorder="1" applyAlignment="1">
      <alignment horizontal="right" vertical="top" wrapText="1"/>
    </xf>
    <xf numFmtId="3" fontId="23" fillId="12" borderId="0" xfId="6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3" fontId="23" fillId="0" borderId="0" xfId="60" applyNumberFormat="1" applyFont="1" applyFill="1" applyAlignment="1">
      <alignment vertical="center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top" wrapText="1"/>
    </xf>
    <xf numFmtId="3" fontId="24" fillId="0" borderId="0" xfId="60" applyNumberFormat="1" applyFont="1" applyFill="1" applyAlignment="1">
      <alignment vertical="center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3" fontId="19" fillId="0" borderId="0" xfId="60" applyNumberFormat="1" applyFont="1" applyAlignment="1">
      <alignment vertical="center" wrapText="1"/>
    </xf>
    <xf numFmtId="0" fontId="19" fillId="33" borderId="0" xfId="0" applyFont="1" applyFill="1" applyAlignment="1">
      <alignment vertical="top" wrapText="1"/>
    </xf>
    <xf numFmtId="0" fontId="23" fillId="33" borderId="0" xfId="0" applyFont="1" applyFill="1" applyAlignment="1">
      <alignment horizontal="right" vertical="top" wrapText="1"/>
    </xf>
    <xf numFmtId="3" fontId="23" fillId="33" borderId="0" xfId="60" applyNumberFormat="1" applyFont="1" applyFill="1" applyAlignment="1">
      <alignment vertical="center" wrapText="1"/>
    </xf>
    <xf numFmtId="3" fontId="19" fillId="0" borderId="0" xfId="6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Figyelmeztetés 2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Jó 2" xfId="53"/>
    <cellStyle name="Kimenet" xfId="54"/>
    <cellStyle name="Magyarázó szöveg" xfId="55"/>
    <cellStyle name="Összesen" xfId="56"/>
    <cellStyle name="Currency" xfId="57"/>
    <cellStyle name="Currency [0]" xfId="58"/>
    <cellStyle name="Pénznem 2" xfId="59"/>
    <cellStyle name="Pénznem 2 2" xfId="60"/>
    <cellStyle name="Pénznem 3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solti\AppData\Local\Temp\k&#246;lts&#233;gvet&#233;si%20anyagok%20eln&#246;ks&#233;gire_FZs_20210422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 tényadatok_2020"/>
      <sheetName val="költségvetés tervadatok_2021"/>
      <sheetName val="költségvetés tény_elosztás_2020"/>
      <sheetName val="költségvetés terv_elosztás_2021"/>
      <sheetName val="kiegészítő információ_01"/>
      <sheetName val="NEA költség felosztás mód.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120" zoomScaleNormal="120" zoomScalePageLayoutView="0" workbookViewId="0" topLeftCell="A1">
      <pane ySplit="1" topLeftCell="A59" activePane="bottomLeft" state="frozen"/>
      <selection pane="topLeft" activeCell="E1" sqref="E1"/>
      <selection pane="bottomLeft" activeCell="D76" sqref="D76"/>
    </sheetView>
  </sheetViews>
  <sheetFormatPr defaultColWidth="10.421875" defaultRowHeight="15"/>
  <cols>
    <col min="1" max="1" width="6.00390625" style="12" bestFit="1" customWidth="1"/>
    <col min="2" max="2" width="24.7109375" style="12" customWidth="1"/>
    <col min="3" max="3" width="8.00390625" style="11" customWidth="1"/>
    <col min="4" max="4" width="8.140625" style="21" customWidth="1"/>
    <col min="5" max="5" width="8.00390625" style="21" customWidth="1"/>
    <col min="6" max="6" width="7.00390625" style="21" customWidth="1"/>
    <col min="7" max="7" width="8.140625" style="21" customWidth="1"/>
    <col min="8" max="8" width="9.421875" style="21" customWidth="1"/>
    <col min="9" max="9" width="7.8515625" style="21" customWidth="1"/>
    <col min="10" max="10" width="6.28125" style="21" bestFit="1" customWidth="1"/>
    <col min="11" max="11" width="8.57421875" style="21" customWidth="1"/>
    <col min="12" max="12" width="6.57421875" style="21" customWidth="1"/>
    <col min="13" max="13" width="7.7109375" style="21" customWidth="1"/>
    <col min="14" max="14" width="7.421875" style="21" bestFit="1" customWidth="1"/>
    <col min="15" max="15" width="8.8515625" style="21" customWidth="1"/>
    <col min="16" max="16" width="18.421875" style="12" customWidth="1"/>
    <col min="17" max="250" width="9.140625" style="12" customWidth="1"/>
    <col min="251" max="251" width="40.421875" style="12" customWidth="1"/>
    <col min="252" max="253" width="10.421875" style="12" customWidth="1"/>
    <col min="254" max="254" width="6.00390625" style="12" bestFit="1" customWidth="1"/>
    <col min="255" max="255" width="24.7109375" style="12" customWidth="1"/>
    <col min="256" max="16384" width="7.7109375" style="12" customWidth="1"/>
  </cols>
  <sheetData>
    <row r="1" spans="1:15" s="1" customFormat="1" ht="40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7" customFormat="1" ht="11.25" customHeight="1">
      <c r="A2" s="4">
        <v>1</v>
      </c>
      <c r="B2" s="5" t="s">
        <v>15</v>
      </c>
      <c r="C2" s="6">
        <f>SUM(C3:C4)</f>
        <v>150000</v>
      </c>
      <c r="D2" s="6">
        <f aca="true" t="shared" si="0" ref="D2:O2">SUM(D3:D4)</f>
        <v>0</v>
      </c>
      <c r="E2" s="6">
        <f t="shared" si="0"/>
        <v>0</v>
      </c>
      <c r="F2" s="6">
        <f t="shared" si="0"/>
        <v>0</v>
      </c>
      <c r="G2" s="6">
        <f t="shared" si="0"/>
        <v>0</v>
      </c>
      <c r="H2" s="6">
        <f t="shared" si="0"/>
        <v>0</v>
      </c>
      <c r="I2" s="6">
        <f t="shared" si="0"/>
        <v>0</v>
      </c>
      <c r="J2" s="6">
        <f t="shared" si="0"/>
        <v>150000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</row>
    <row r="3" spans="1:15" ht="20.25">
      <c r="A3" s="8">
        <v>11</v>
      </c>
      <c r="B3" s="9" t="s">
        <v>16</v>
      </c>
      <c r="C3" s="10">
        <v>150000</v>
      </c>
      <c r="D3" s="10"/>
      <c r="E3" s="11"/>
      <c r="F3" s="11"/>
      <c r="G3" s="11"/>
      <c r="H3" s="11"/>
      <c r="I3" s="11"/>
      <c r="J3" s="11">
        <v>150000</v>
      </c>
      <c r="K3" s="11"/>
      <c r="L3" s="11"/>
      <c r="M3" s="11"/>
      <c r="N3" s="11"/>
      <c r="O3" s="10">
        <f>C3-SUM(D3:N3)</f>
        <v>0</v>
      </c>
    </row>
    <row r="4" spans="1:15" ht="20.25">
      <c r="A4" s="8">
        <v>12</v>
      </c>
      <c r="B4" s="9" t="s">
        <v>17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0">
        <f>C4-SUM(D4:N4)</f>
        <v>0</v>
      </c>
    </row>
    <row r="5" spans="1:15" s="7" customFormat="1" ht="11.25" customHeight="1">
      <c r="A5" s="4">
        <v>2</v>
      </c>
      <c r="B5" s="5" t="s">
        <v>18</v>
      </c>
      <c r="C5" s="6">
        <f>SUM(C6:C7)</f>
        <v>157000</v>
      </c>
      <c r="D5" s="6">
        <f aca="true" t="shared" si="1" ref="D5:O5">SUM(D6:D7)</f>
        <v>117000</v>
      </c>
      <c r="E5" s="6">
        <f t="shared" si="1"/>
        <v>40000</v>
      </c>
      <c r="F5" s="6">
        <f t="shared" si="1"/>
        <v>0</v>
      </c>
      <c r="G5" s="6">
        <f t="shared" si="1"/>
        <v>0</v>
      </c>
      <c r="H5" s="6">
        <f t="shared" si="1"/>
        <v>0</v>
      </c>
      <c r="I5" s="6">
        <f t="shared" si="1"/>
        <v>0</v>
      </c>
      <c r="J5" s="6">
        <f t="shared" si="1"/>
        <v>0</v>
      </c>
      <c r="K5" s="6">
        <f t="shared" si="1"/>
        <v>0</v>
      </c>
      <c r="L5" s="6">
        <f t="shared" si="1"/>
        <v>0</v>
      </c>
      <c r="M5" s="6">
        <f t="shared" si="1"/>
        <v>0</v>
      </c>
      <c r="N5" s="6">
        <f t="shared" si="1"/>
        <v>0</v>
      </c>
      <c r="O5" s="6">
        <f t="shared" si="1"/>
        <v>0</v>
      </c>
    </row>
    <row r="6" spans="1:15" ht="20.25">
      <c r="A6" s="8">
        <v>21</v>
      </c>
      <c r="B6" s="12" t="s">
        <v>19</v>
      </c>
      <c r="C6" s="10">
        <v>117000</v>
      </c>
      <c r="D6" s="10">
        <v>117000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0">
        <f>C6-SUM(D6:N6)</f>
        <v>0</v>
      </c>
    </row>
    <row r="7" spans="1:15" ht="20.25">
      <c r="A7" s="8">
        <v>22</v>
      </c>
      <c r="B7" s="9" t="s">
        <v>20</v>
      </c>
      <c r="C7" s="10">
        <v>40000</v>
      </c>
      <c r="D7" s="10"/>
      <c r="E7" s="11">
        <v>40000</v>
      </c>
      <c r="F7" s="11"/>
      <c r="G7" s="11"/>
      <c r="H7" s="11"/>
      <c r="I7" s="11"/>
      <c r="J7" s="11"/>
      <c r="K7" s="11"/>
      <c r="L7" s="11"/>
      <c r="M7" s="11"/>
      <c r="N7" s="11"/>
      <c r="O7" s="10">
        <f>C7-SUM(D7:N7)</f>
        <v>0</v>
      </c>
    </row>
    <row r="8" spans="1:18" s="7" customFormat="1" ht="10.5">
      <c r="A8" s="4">
        <v>3</v>
      </c>
      <c r="B8" s="5" t="s">
        <v>21</v>
      </c>
      <c r="C8" s="6">
        <f>SUM(C9:C10)</f>
        <v>410000</v>
      </c>
      <c r="D8" s="6">
        <f aca="true" t="shared" si="2" ref="D8:O8">SUM(D9:D10)</f>
        <v>0</v>
      </c>
      <c r="E8" s="6">
        <f t="shared" si="2"/>
        <v>0</v>
      </c>
      <c r="F8" s="6">
        <f t="shared" si="2"/>
        <v>0</v>
      </c>
      <c r="G8" s="6">
        <f t="shared" si="2"/>
        <v>138000</v>
      </c>
      <c r="H8" s="6">
        <f t="shared" si="2"/>
        <v>272000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6">
        <f t="shared" si="2"/>
        <v>0</v>
      </c>
      <c r="P8" s="13"/>
      <c r="Q8" s="13"/>
      <c r="R8" s="14"/>
    </row>
    <row r="9" spans="1:15" ht="33.75" customHeight="1">
      <c r="A9" s="8">
        <v>31</v>
      </c>
      <c r="B9" s="9" t="s">
        <v>22</v>
      </c>
      <c r="C9" s="11">
        <v>138000</v>
      </c>
      <c r="D9" s="11"/>
      <c r="E9" s="11"/>
      <c r="F9" s="11"/>
      <c r="G9" s="11">
        <v>138000</v>
      </c>
      <c r="H9" s="11"/>
      <c r="I9" s="11"/>
      <c r="J9" s="11"/>
      <c r="K9" s="11"/>
      <c r="L9" s="11"/>
      <c r="M9" s="11"/>
      <c r="N9" s="11"/>
      <c r="O9" s="10">
        <f>C9-SUM(D9:N9)</f>
        <v>0</v>
      </c>
    </row>
    <row r="10" spans="1:15" ht="33.75" customHeight="1">
      <c r="A10" s="8">
        <v>32</v>
      </c>
      <c r="B10" s="9" t="s">
        <v>23</v>
      </c>
      <c r="C10" s="11">
        <v>272000</v>
      </c>
      <c r="D10" s="11"/>
      <c r="E10" s="11"/>
      <c r="F10" s="11"/>
      <c r="G10" s="11"/>
      <c r="H10" s="11">
        <v>272000</v>
      </c>
      <c r="I10" s="11"/>
      <c r="J10" s="11"/>
      <c r="K10" s="11"/>
      <c r="L10" s="11"/>
      <c r="M10" s="11"/>
      <c r="N10" s="11"/>
      <c r="O10" s="10">
        <f>C10-SUM(D10:N10)</f>
        <v>0</v>
      </c>
    </row>
    <row r="11" spans="1:18" s="7" customFormat="1" ht="10.5">
      <c r="A11" s="4">
        <v>4</v>
      </c>
      <c r="B11" s="5" t="s">
        <v>11</v>
      </c>
      <c r="C11" s="6">
        <f>SUM(C12+C15+C16)</f>
        <v>317734</v>
      </c>
      <c r="D11" s="6">
        <f aca="true" t="shared" si="3" ref="D11:O11">SUM(D12+D15+D16)</f>
        <v>0</v>
      </c>
      <c r="E11" s="6">
        <f t="shared" si="3"/>
        <v>0</v>
      </c>
      <c r="F11" s="6">
        <f t="shared" si="3"/>
        <v>0</v>
      </c>
      <c r="G11" s="6">
        <f t="shared" si="3"/>
        <v>0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253905</v>
      </c>
      <c r="L11" s="6">
        <f t="shared" si="3"/>
        <v>63829</v>
      </c>
      <c r="M11" s="6">
        <f t="shared" si="3"/>
        <v>0</v>
      </c>
      <c r="N11" s="6">
        <f t="shared" si="3"/>
        <v>0</v>
      </c>
      <c r="O11" s="6">
        <f t="shared" si="3"/>
        <v>0</v>
      </c>
      <c r="R11" s="15"/>
    </row>
    <row r="12" spans="1:15" ht="9.75">
      <c r="A12" s="8">
        <v>41</v>
      </c>
      <c r="B12" s="9" t="s">
        <v>24</v>
      </c>
      <c r="C12" s="10">
        <f>C13+C14</f>
        <v>40500</v>
      </c>
      <c r="D12" s="10">
        <f aca="true" t="shared" si="4" ref="D12:O12">D13+D14</f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40500</v>
      </c>
      <c r="M12" s="10">
        <f t="shared" si="4"/>
        <v>0</v>
      </c>
      <c r="N12" s="10">
        <f t="shared" si="4"/>
        <v>0</v>
      </c>
      <c r="O12" s="10">
        <f t="shared" si="4"/>
        <v>0</v>
      </c>
    </row>
    <row r="13" spans="1:15" ht="20.25">
      <c r="A13" s="8">
        <v>411</v>
      </c>
      <c r="B13" s="9" t="s">
        <v>25</v>
      </c>
      <c r="C13" s="10">
        <v>40500</v>
      </c>
      <c r="D13" s="10"/>
      <c r="E13" s="11"/>
      <c r="F13" s="11"/>
      <c r="G13" s="11"/>
      <c r="H13" s="11"/>
      <c r="I13" s="11"/>
      <c r="J13" s="11"/>
      <c r="K13" s="11"/>
      <c r="L13" s="11">
        <v>40500</v>
      </c>
      <c r="M13" s="11"/>
      <c r="N13" s="11"/>
      <c r="O13" s="10">
        <f>C13-SUM(D13:N13)</f>
        <v>0</v>
      </c>
    </row>
    <row r="14" spans="1:15" ht="9.75">
      <c r="A14" s="8">
        <v>412</v>
      </c>
      <c r="B14" s="9" t="s">
        <v>26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>C14-SUM(D14:N14)</f>
        <v>0</v>
      </c>
    </row>
    <row r="15" spans="1:17" ht="9.75">
      <c r="A15" s="8">
        <v>42</v>
      </c>
      <c r="B15" s="9" t="s">
        <v>27</v>
      </c>
      <c r="C15" s="10">
        <v>23329</v>
      </c>
      <c r="D15" s="10"/>
      <c r="E15" s="11"/>
      <c r="F15" s="11"/>
      <c r="G15" s="11"/>
      <c r="H15" s="11"/>
      <c r="I15" s="11"/>
      <c r="J15" s="11"/>
      <c r="K15" s="11"/>
      <c r="L15" s="11">
        <v>23329</v>
      </c>
      <c r="M15" s="11"/>
      <c r="N15" s="11"/>
      <c r="O15" s="10">
        <f>C15-SUM(D15:N15)</f>
        <v>0</v>
      </c>
      <c r="P15" s="16"/>
      <c r="Q15" s="16"/>
    </row>
    <row r="16" spans="1:17" ht="9.75">
      <c r="A16" s="8">
        <v>43</v>
      </c>
      <c r="B16" s="9" t="s">
        <v>28</v>
      </c>
      <c r="C16" s="10">
        <f>C17</f>
        <v>253905</v>
      </c>
      <c r="D16" s="10">
        <f>D17</f>
        <v>0</v>
      </c>
      <c r="E16" s="10">
        <f aca="true" t="shared" si="5" ref="E16:N16">E17</f>
        <v>0</v>
      </c>
      <c r="F16" s="10">
        <f t="shared" si="5"/>
        <v>0</v>
      </c>
      <c r="G16" s="10">
        <f t="shared" si="5"/>
        <v>0</v>
      </c>
      <c r="H16" s="10">
        <f t="shared" si="5"/>
        <v>0</v>
      </c>
      <c r="I16" s="10">
        <f t="shared" si="5"/>
        <v>0</v>
      </c>
      <c r="J16" s="10">
        <f t="shared" si="5"/>
        <v>0</v>
      </c>
      <c r="K16" s="10">
        <f t="shared" si="5"/>
        <v>253905</v>
      </c>
      <c r="L16" s="10">
        <f t="shared" si="5"/>
        <v>0</v>
      </c>
      <c r="M16" s="10">
        <f t="shared" si="5"/>
        <v>0</v>
      </c>
      <c r="N16" s="10">
        <f t="shared" si="5"/>
        <v>0</v>
      </c>
      <c r="O16" s="10">
        <f>C16-SUM(D16:N16)</f>
        <v>0</v>
      </c>
      <c r="P16" s="16"/>
      <c r="Q16" s="16"/>
    </row>
    <row r="17" spans="1:15" ht="9.75">
      <c r="A17" s="8">
        <v>431</v>
      </c>
      <c r="B17" s="9" t="s">
        <v>29</v>
      </c>
      <c r="C17" s="10">
        <v>253905</v>
      </c>
      <c r="D17" s="10"/>
      <c r="E17" s="17"/>
      <c r="F17" s="17"/>
      <c r="G17" s="17"/>
      <c r="H17" s="17"/>
      <c r="I17" s="17"/>
      <c r="J17" s="17"/>
      <c r="K17" s="17">
        <v>253905</v>
      </c>
      <c r="L17" s="17"/>
      <c r="M17" s="17"/>
      <c r="N17" s="17"/>
      <c r="O17" s="10">
        <f>C17-SUM(D17:N17)</f>
        <v>0</v>
      </c>
    </row>
    <row r="18" spans="1:15" s="7" customFormat="1" ht="22.5" customHeight="1">
      <c r="A18" s="4">
        <v>5</v>
      </c>
      <c r="B18" s="5" t="s">
        <v>30</v>
      </c>
      <c r="C18" s="6">
        <f>SUM(C19)</f>
        <v>123164</v>
      </c>
      <c r="D18" s="6">
        <f aca="true" t="shared" si="6" ref="D18:O18">SUM(D19)</f>
        <v>0</v>
      </c>
      <c r="E18" s="6">
        <f t="shared" si="6"/>
        <v>0</v>
      </c>
      <c r="F18" s="6">
        <f t="shared" si="6"/>
        <v>0</v>
      </c>
      <c r="G18" s="6">
        <f t="shared" si="6"/>
        <v>0</v>
      </c>
      <c r="H18" s="6">
        <f t="shared" si="6"/>
        <v>0</v>
      </c>
      <c r="I18" s="6">
        <f t="shared" si="6"/>
        <v>123164</v>
      </c>
      <c r="J18" s="6">
        <f t="shared" si="6"/>
        <v>0</v>
      </c>
      <c r="K18" s="6">
        <f t="shared" si="6"/>
        <v>0</v>
      </c>
      <c r="L18" s="6">
        <f t="shared" si="6"/>
        <v>0</v>
      </c>
      <c r="M18" s="6">
        <f t="shared" si="6"/>
        <v>0</v>
      </c>
      <c r="N18" s="6">
        <f t="shared" si="6"/>
        <v>0</v>
      </c>
      <c r="O18" s="6">
        <f t="shared" si="6"/>
        <v>0</v>
      </c>
    </row>
    <row r="19" spans="1:15" ht="30">
      <c r="A19" s="8">
        <v>51</v>
      </c>
      <c r="B19" s="9" t="s">
        <v>31</v>
      </c>
      <c r="C19" s="10">
        <v>123164</v>
      </c>
      <c r="D19" s="10"/>
      <c r="E19" s="11"/>
      <c r="F19" s="11"/>
      <c r="G19" s="11"/>
      <c r="H19" s="11"/>
      <c r="I19" s="11">
        <v>123164</v>
      </c>
      <c r="J19" s="11"/>
      <c r="K19" s="11"/>
      <c r="L19" s="11"/>
      <c r="M19" s="11"/>
      <c r="N19" s="11"/>
      <c r="O19" s="10">
        <f>C19-SUM(D19:N19)</f>
        <v>0</v>
      </c>
    </row>
    <row r="20" spans="1:15" s="7" customFormat="1" ht="10.5">
      <c r="A20" s="4">
        <v>6</v>
      </c>
      <c r="B20" s="5" t="s">
        <v>32</v>
      </c>
      <c r="C20" s="6">
        <v>2</v>
      </c>
      <c r="D20" s="6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9">
        <f>C20-SUM(D20:N20)</f>
        <v>0</v>
      </c>
    </row>
    <row r="21" spans="1:16" s="7" customFormat="1" ht="11.25" customHeight="1">
      <c r="A21" s="4">
        <v>7</v>
      </c>
      <c r="B21" s="5" t="s">
        <v>33</v>
      </c>
      <c r="C21" s="6">
        <f>C22+C29+C30</f>
        <v>320100</v>
      </c>
      <c r="D21" s="6">
        <f aca="true" t="shared" si="7" ref="D21:O21">D22+D29+D30</f>
        <v>0</v>
      </c>
      <c r="E21" s="6">
        <f t="shared" si="7"/>
        <v>0</v>
      </c>
      <c r="F21" s="6">
        <f t="shared" si="7"/>
        <v>30000</v>
      </c>
      <c r="G21" s="6">
        <f t="shared" si="7"/>
        <v>0</v>
      </c>
      <c r="H21" s="6">
        <f t="shared" si="7"/>
        <v>0</v>
      </c>
      <c r="I21" s="6">
        <f t="shared" si="7"/>
        <v>0</v>
      </c>
      <c r="J21" s="6">
        <f t="shared" si="7"/>
        <v>0</v>
      </c>
      <c r="K21" s="6">
        <f t="shared" si="7"/>
        <v>0</v>
      </c>
      <c r="L21" s="6">
        <f t="shared" si="7"/>
        <v>0</v>
      </c>
      <c r="M21" s="6">
        <f t="shared" si="7"/>
        <v>220100</v>
      </c>
      <c r="N21" s="6">
        <f t="shared" si="7"/>
        <v>70000</v>
      </c>
      <c r="O21" s="6">
        <f t="shared" si="7"/>
        <v>0</v>
      </c>
      <c r="P21" s="6"/>
    </row>
    <row r="22" spans="1:18" ht="9.75">
      <c r="A22" s="8">
        <v>71</v>
      </c>
      <c r="B22" s="9" t="s">
        <v>34</v>
      </c>
      <c r="C22" s="10">
        <f>C23+C24+C27+C28</f>
        <v>220100</v>
      </c>
      <c r="D22" s="10">
        <f aca="true" t="shared" si="8" ref="D22:O22">D23+D24+D27+D28</f>
        <v>0</v>
      </c>
      <c r="E22" s="10">
        <f t="shared" si="8"/>
        <v>0</v>
      </c>
      <c r="F22" s="10">
        <f t="shared" si="8"/>
        <v>0</v>
      </c>
      <c r="G22" s="10">
        <f t="shared" si="8"/>
        <v>0</v>
      </c>
      <c r="H22" s="10">
        <f t="shared" si="8"/>
        <v>0</v>
      </c>
      <c r="I22" s="10">
        <f t="shared" si="8"/>
        <v>0</v>
      </c>
      <c r="J22" s="10">
        <f t="shared" si="8"/>
        <v>0</v>
      </c>
      <c r="K22" s="10">
        <f t="shared" si="8"/>
        <v>0</v>
      </c>
      <c r="L22" s="10">
        <f t="shared" si="8"/>
        <v>0</v>
      </c>
      <c r="M22" s="10">
        <f t="shared" si="8"/>
        <v>220100</v>
      </c>
      <c r="N22" s="10">
        <f t="shared" si="8"/>
        <v>0</v>
      </c>
      <c r="O22" s="10">
        <f t="shared" si="8"/>
        <v>0</v>
      </c>
      <c r="R22" s="16"/>
    </row>
    <row r="23" spans="1:18" ht="9.75">
      <c r="A23" s="8">
        <v>711</v>
      </c>
      <c r="B23" s="9" t="s">
        <v>35</v>
      </c>
      <c r="C23" s="10">
        <v>70000</v>
      </c>
      <c r="D23" s="10"/>
      <c r="E23" s="17"/>
      <c r="F23" s="17"/>
      <c r="G23" s="17"/>
      <c r="H23" s="17"/>
      <c r="I23" s="17"/>
      <c r="J23" s="17"/>
      <c r="K23" s="17"/>
      <c r="L23" s="17"/>
      <c r="M23" s="17">
        <v>70000</v>
      </c>
      <c r="N23" s="17"/>
      <c r="O23" s="10">
        <f>C23-SUM(D23:N23)</f>
        <v>0</v>
      </c>
      <c r="R23" s="16"/>
    </row>
    <row r="24" spans="1:18" ht="9.75">
      <c r="A24" s="8">
        <v>713</v>
      </c>
      <c r="B24" s="9" t="s">
        <v>36</v>
      </c>
      <c r="C24" s="10">
        <f>SUM(C25:C26)</f>
        <v>55100</v>
      </c>
      <c r="D24" s="10">
        <f aca="true" t="shared" si="9" ref="D24:O24">SUM(D25:D26)</f>
        <v>0</v>
      </c>
      <c r="E24" s="10">
        <f t="shared" si="9"/>
        <v>0</v>
      </c>
      <c r="F24" s="10">
        <f t="shared" si="9"/>
        <v>0</v>
      </c>
      <c r="G24" s="10">
        <f t="shared" si="9"/>
        <v>0</v>
      </c>
      <c r="H24" s="10">
        <f t="shared" si="9"/>
        <v>0</v>
      </c>
      <c r="I24" s="10">
        <f t="shared" si="9"/>
        <v>0</v>
      </c>
      <c r="J24" s="10">
        <f t="shared" si="9"/>
        <v>0</v>
      </c>
      <c r="K24" s="10">
        <f t="shared" si="9"/>
        <v>0</v>
      </c>
      <c r="L24" s="10">
        <f t="shared" si="9"/>
        <v>0</v>
      </c>
      <c r="M24" s="10">
        <f t="shared" si="9"/>
        <v>55100</v>
      </c>
      <c r="N24" s="10">
        <f t="shared" si="9"/>
        <v>0</v>
      </c>
      <c r="O24" s="10">
        <f t="shared" si="9"/>
        <v>0</v>
      </c>
      <c r="R24" s="16"/>
    </row>
    <row r="25" spans="1:18" ht="20.25" customHeight="1">
      <c r="A25" s="8">
        <v>7131</v>
      </c>
      <c r="B25" s="9" t="s">
        <v>37</v>
      </c>
      <c r="C25" s="10">
        <v>17600</v>
      </c>
      <c r="D25" s="10"/>
      <c r="E25" s="17"/>
      <c r="F25" s="17"/>
      <c r="G25" s="17"/>
      <c r="H25" s="17"/>
      <c r="I25" s="17"/>
      <c r="J25" s="17"/>
      <c r="K25" s="17"/>
      <c r="L25" s="17"/>
      <c r="M25" s="17">
        <v>17600</v>
      </c>
      <c r="N25" s="10"/>
      <c r="O25" s="10">
        <f aca="true" t="shared" si="10" ref="O25:O30">C25-SUM(D25:N25)</f>
        <v>0</v>
      </c>
      <c r="R25" s="16"/>
    </row>
    <row r="26" spans="1:18" ht="20.25" customHeight="1">
      <c r="A26" s="8">
        <v>7132</v>
      </c>
      <c r="B26" s="9" t="s">
        <v>38</v>
      </c>
      <c r="C26" s="10">
        <v>37500</v>
      </c>
      <c r="D26" s="10"/>
      <c r="E26" s="17"/>
      <c r="F26" s="17"/>
      <c r="G26" s="17"/>
      <c r="H26" s="17"/>
      <c r="I26" s="17"/>
      <c r="J26" s="17"/>
      <c r="K26" s="17"/>
      <c r="L26" s="17"/>
      <c r="M26" s="17">
        <v>37500</v>
      </c>
      <c r="N26" s="17"/>
      <c r="O26" s="10">
        <f t="shared" si="10"/>
        <v>0</v>
      </c>
      <c r="R26" s="16"/>
    </row>
    <row r="27" spans="1:18" ht="20.25">
      <c r="A27" s="20">
        <v>714</v>
      </c>
      <c r="B27" s="9" t="s">
        <v>39</v>
      </c>
      <c r="C27" s="11">
        <v>15000</v>
      </c>
      <c r="D27" s="11"/>
      <c r="M27" s="21">
        <v>15000</v>
      </c>
      <c r="N27" s="17"/>
      <c r="O27" s="10">
        <f t="shared" si="10"/>
        <v>0</v>
      </c>
      <c r="R27" s="16"/>
    </row>
    <row r="28" spans="1:18" ht="9.75">
      <c r="A28" s="20">
        <v>715</v>
      </c>
      <c r="B28" s="9" t="s">
        <v>40</v>
      </c>
      <c r="C28" s="11">
        <v>80000</v>
      </c>
      <c r="D28" s="11"/>
      <c r="M28" s="21">
        <v>80000</v>
      </c>
      <c r="O28" s="10">
        <f t="shared" si="10"/>
        <v>0</v>
      </c>
      <c r="R28" s="22"/>
    </row>
    <row r="29" spans="1:18" ht="30">
      <c r="A29" s="20">
        <v>72</v>
      </c>
      <c r="B29" s="9" t="s">
        <v>41</v>
      </c>
      <c r="C29" s="10">
        <v>30000</v>
      </c>
      <c r="D29" s="10"/>
      <c r="E29" s="17"/>
      <c r="F29" s="17">
        <v>30000</v>
      </c>
      <c r="G29" s="17"/>
      <c r="H29" s="17"/>
      <c r="I29" s="17"/>
      <c r="J29" s="17"/>
      <c r="K29" s="17"/>
      <c r="L29" s="17"/>
      <c r="M29" s="17"/>
      <c r="O29" s="10">
        <f t="shared" si="10"/>
        <v>0</v>
      </c>
      <c r="R29" s="22"/>
    </row>
    <row r="30" spans="1:18" ht="30">
      <c r="A30" s="20">
        <v>73</v>
      </c>
      <c r="B30" s="9" t="s">
        <v>42</v>
      </c>
      <c r="C30" s="10">
        <v>70000</v>
      </c>
      <c r="D30" s="10"/>
      <c r="E30" s="17"/>
      <c r="F30" s="17"/>
      <c r="G30" s="17"/>
      <c r="H30" s="17"/>
      <c r="I30" s="17"/>
      <c r="J30" s="17"/>
      <c r="K30" s="17"/>
      <c r="L30" s="17"/>
      <c r="M30" s="17"/>
      <c r="N30" s="21">
        <v>70000</v>
      </c>
      <c r="O30" s="10">
        <f t="shared" si="10"/>
        <v>0</v>
      </c>
      <c r="R30" s="22"/>
    </row>
    <row r="31" spans="1:15" s="26" customFormat="1" ht="9.75">
      <c r="A31" s="23"/>
      <c r="B31" s="24" t="s">
        <v>43</v>
      </c>
      <c r="C31" s="25">
        <f>SUM(C2+C5+C8+C11+C18+C20+C21)</f>
        <v>1478000</v>
      </c>
      <c r="D31" s="25">
        <f aca="true" t="shared" si="11" ref="D31:O31">SUM(D2+D5+D8+D11+D18+D20+D21)</f>
        <v>117000</v>
      </c>
      <c r="E31" s="25">
        <f t="shared" si="11"/>
        <v>40000</v>
      </c>
      <c r="F31" s="25">
        <f t="shared" si="11"/>
        <v>30000</v>
      </c>
      <c r="G31" s="25">
        <f t="shared" si="11"/>
        <v>138000</v>
      </c>
      <c r="H31" s="25">
        <f t="shared" si="11"/>
        <v>272000</v>
      </c>
      <c r="I31" s="25">
        <f t="shared" si="11"/>
        <v>123164</v>
      </c>
      <c r="J31" s="25">
        <f t="shared" si="11"/>
        <v>150000</v>
      </c>
      <c r="K31" s="25">
        <f t="shared" si="11"/>
        <v>253905</v>
      </c>
      <c r="L31" s="25">
        <f t="shared" si="11"/>
        <v>63829</v>
      </c>
      <c r="M31" s="25">
        <f t="shared" si="11"/>
        <v>220100</v>
      </c>
      <c r="N31" s="25">
        <f t="shared" si="11"/>
        <v>70002</v>
      </c>
      <c r="O31" s="25">
        <f t="shared" si="11"/>
        <v>0</v>
      </c>
    </row>
    <row r="32" spans="1:18" s="7" customFormat="1" ht="40.5">
      <c r="A32" s="1" t="s">
        <v>0</v>
      </c>
      <c r="B32" s="1" t="s">
        <v>44</v>
      </c>
      <c r="C32" s="2" t="s">
        <v>45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  <c r="L32" s="3" t="s">
        <v>11</v>
      </c>
      <c r="M32" s="3" t="s">
        <v>12</v>
      </c>
      <c r="N32" s="3" t="s">
        <v>13</v>
      </c>
      <c r="O32" s="3" t="s">
        <v>14</v>
      </c>
      <c r="R32" s="15"/>
    </row>
    <row r="33" spans="1:15" s="1" customFormat="1" ht="9.75">
      <c r="A33" s="27" t="s">
        <v>46</v>
      </c>
      <c r="B33" s="27" t="s">
        <v>47</v>
      </c>
      <c r="C33" s="28">
        <f aca="true" t="shared" si="12" ref="C33:O33">SUM(C34:C35)</f>
        <v>117120</v>
      </c>
      <c r="D33" s="28">
        <f t="shared" si="12"/>
        <v>39600</v>
      </c>
      <c r="E33" s="28">
        <f t="shared" si="12"/>
        <v>0</v>
      </c>
      <c r="F33" s="28">
        <f t="shared" si="12"/>
        <v>0</v>
      </c>
      <c r="G33" s="28">
        <f t="shared" si="12"/>
        <v>27000</v>
      </c>
      <c r="H33" s="28">
        <f t="shared" si="12"/>
        <v>48960</v>
      </c>
      <c r="I33" s="28">
        <f t="shared" si="12"/>
        <v>0</v>
      </c>
      <c r="J33" s="28">
        <f t="shared" si="12"/>
        <v>1560</v>
      </c>
      <c r="K33" s="28">
        <f t="shared" si="12"/>
        <v>0</v>
      </c>
      <c r="L33" s="28">
        <f t="shared" si="12"/>
        <v>0</v>
      </c>
      <c r="M33" s="28">
        <f t="shared" si="12"/>
        <v>0</v>
      </c>
      <c r="N33" s="28">
        <f t="shared" si="12"/>
        <v>0</v>
      </c>
      <c r="O33" s="28">
        <f t="shared" si="12"/>
        <v>0</v>
      </c>
    </row>
    <row r="34" spans="1:15" ht="11.25" customHeight="1">
      <c r="A34" s="29">
        <v>11</v>
      </c>
      <c r="B34" s="30" t="s">
        <v>48</v>
      </c>
      <c r="C34" s="31">
        <v>60000</v>
      </c>
      <c r="D34" s="31">
        <v>39600</v>
      </c>
      <c r="H34" s="21">
        <v>20400</v>
      </c>
      <c r="O34" s="10">
        <f>C34-SUM(D34:N34)</f>
        <v>0</v>
      </c>
    </row>
    <row r="35" spans="1:15" ht="11.25" customHeight="1">
      <c r="A35" s="29">
        <v>12</v>
      </c>
      <c r="B35" s="30" t="s">
        <v>49</v>
      </c>
      <c r="C35" s="21">
        <f>12*4760</f>
        <v>57120</v>
      </c>
      <c r="G35" s="21">
        <v>27000</v>
      </c>
      <c r="H35" s="21">
        <v>28560</v>
      </c>
      <c r="J35" s="21">
        <v>1560</v>
      </c>
      <c r="O35" s="10">
        <f>C35-SUM(D35:N35)</f>
        <v>0</v>
      </c>
    </row>
    <row r="36" spans="1:15" ht="11.25" customHeight="1">
      <c r="A36" s="27">
        <v>2</v>
      </c>
      <c r="B36" s="27" t="s">
        <v>50</v>
      </c>
      <c r="C36" s="28">
        <f>SUM(C37:C38)</f>
        <v>69800</v>
      </c>
      <c r="D36" s="28">
        <f>SUM(D37:D38)</f>
        <v>0</v>
      </c>
      <c r="E36" s="28">
        <f aca="true" t="shared" si="13" ref="E36:O36">SUM(E37:E38)</f>
        <v>0</v>
      </c>
      <c r="F36" s="28">
        <f t="shared" si="13"/>
        <v>0</v>
      </c>
      <c r="G36" s="28">
        <f>SUM(G37:G38)</f>
        <v>29000</v>
      </c>
      <c r="H36" s="28">
        <f t="shared" si="13"/>
        <v>40800</v>
      </c>
      <c r="I36" s="28">
        <f t="shared" si="13"/>
        <v>0</v>
      </c>
      <c r="J36" s="28">
        <f t="shared" si="13"/>
        <v>0</v>
      </c>
      <c r="K36" s="28">
        <f t="shared" si="13"/>
        <v>0</v>
      </c>
      <c r="L36" s="28">
        <f t="shared" si="13"/>
        <v>0</v>
      </c>
      <c r="M36" s="28">
        <f t="shared" si="13"/>
        <v>0</v>
      </c>
      <c r="N36" s="28">
        <f t="shared" si="13"/>
        <v>0</v>
      </c>
      <c r="O36" s="28">
        <f t="shared" si="13"/>
        <v>0</v>
      </c>
    </row>
    <row r="37" spans="1:15" ht="11.25" customHeight="1">
      <c r="A37" s="29">
        <v>21</v>
      </c>
      <c r="B37" s="30" t="s">
        <v>51</v>
      </c>
      <c r="C37" s="21">
        <v>33500</v>
      </c>
      <c r="G37" s="21">
        <v>13100</v>
      </c>
      <c r="H37" s="21">
        <v>20400</v>
      </c>
      <c r="O37" s="10">
        <f>C37-SUM(D37:N37)</f>
        <v>0</v>
      </c>
    </row>
    <row r="38" spans="1:15" ht="11.25" customHeight="1">
      <c r="A38" s="29">
        <v>22</v>
      </c>
      <c r="B38" s="30" t="s">
        <v>52</v>
      </c>
      <c r="C38" s="21">
        <v>36300</v>
      </c>
      <c r="G38" s="21">
        <v>15900</v>
      </c>
      <c r="H38" s="21">
        <v>20400</v>
      </c>
      <c r="O38" s="10">
        <f>C38-SUM(D38:N38)</f>
        <v>0</v>
      </c>
    </row>
    <row r="39" spans="1:15" ht="11.25" customHeight="1">
      <c r="A39" s="27">
        <v>3</v>
      </c>
      <c r="B39" s="27" t="s">
        <v>53</v>
      </c>
      <c r="C39" s="28">
        <f>C40</f>
        <v>98000</v>
      </c>
      <c r="D39" s="28">
        <f>D40</f>
        <v>0</v>
      </c>
      <c r="E39" s="28">
        <f aca="true" t="shared" si="14" ref="E39:N39">E40</f>
        <v>0</v>
      </c>
      <c r="F39" s="28">
        <f t="shared" si="14"/>
        <v>30000</v>
      </c>
      <c r="G39" s="28">
        <f t="shared" si="14"/>
        <v>0</v>
      </c>
      <c r="H39" s="28">
        <f t="shared" si="14"/>
        <v>0</v>
      </c>
      <c r="I39" s="28">
        <f t="shared" si="14"/>
        <v>68000</v>
      </c>
      <c r="J39" s="28">
        <f t="shared" si="14"/>
        <v>0</v>
      </c>
      <c r="K39" s="28">
        <f t="shared" si="14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>SUM(O40:O41)</f>
        <v>0</v>
      </c>
    </row>
    <row r="40" spans="1:15" ht="11.25" customHeight="1">
      <c r="A40" s="32">
        <v>31</v>
      </c>
      <c r="B40" s="33" t="s">
        <v>54</v>
      </c>
      <c r="C40" s="21">
        <f aca="true" t="shared" si="15" ref="C40:N40">SUM(C41:C45)</f>
        <v>98000</v>
      </c>
      <c r="D40" s="21">
        <f t="shared" si="15"/>
        <v>0</v>
      </c>
      <c r="E40" s="21">
        <f t="shared" si="15"/>
        <v>0</v>
      </c>
      <c r="F40" s="21">
        <f t="shared" si="15"/>
        <v>30000</v>
      </c>
      <c r="G40" s="21">
        <f t="shared" si="15"/>
        <v>0</v>
      </c>
      <c r="H40" s="21">
        <f t="shared" si="15"/>
        <v>0</v>
      </c>
      <c r="I40" s="21">
        <f t="shared" si="15"/>
        <v>68000</v>
      </c>
      <c r="J40" s="21">
        <f t="shared" si="15"/>
        <v>0</v>
      </c>
      <c r="K40" s="21">
        <f t="shared" si="15"/>
        <v>0</v>
      </c>
      <c r="L40" s="21">
        <f t="shared" si="15"/>
        <v>0</v>
      </c>
      <c r="M40" s="21">
        <f t="shared" si="15"/>
        <v>0</v>
      </c>
      <c r="N40" s="21">
        <f t="shared" si="15"/>
        <v>0</v>
      </c>
      <c r="O40" s="21">
        <f>SUM(O41:O42)</f>
        <v>0</v>
      </c>
    </row>
    <row r="41" spans="1:15" ht="20.25">
      <c r="A41" s="32">
        <v>311</v>
      </c>
      <c r="B41" s="33" t="s">
        <v>55</v>
      </c>
      <c r="C41" s="21">
        <v>30000</v>
      </c>
      <c r="F41" s="21">
        <v>30000</v>
      </c>
      <c r="O41" s="10">
        <f aca="true" t="shared" si="16" ref="O41:O51">C41-SUM(D41:N41)</f>
        <v>0</v>
      </c>
    </row>
    <row r="42" spans="1:15" ht="20.25" customHeight="1">
      <c r="A42" s="32">
        <v>312</v>
      </c>
      <c r="B42" s="33" t="s">
        <v>56</v>
      </c>
      <c r="C42" s="21">
        <v>12000</v>
      </c>
      <c r="I42" s="21">
        <v>12000</v>
      </c>
      <c r="O42" s="10">
        <f t="shared" si="16"/>
        <v>0</v>
      </c>
    </row>
    <row r="43" spans="1:15" ht="30">
      <c r="A43" s="32">
        <v>313</v>
      </c>
      <c r="B43" s="33" t="s">
        <v>57</v>
      </c>
      <c r="C43" s="21">
        <v>17000</v>
      </c>
      <c r="I43" s="21">
        <v>17000</v>
      </c>
      <c r="O43" s="10">
        <f t="shared" si="16"/>
        <v>0</v>
      </c>
    </row>
    <row r="44" spans="1:15" ht="20.25">
      <c r="A44" s="32">
        <v>314</v>
      </c>
      <c r="B44" s="33" t="s">
        <v>58</v>
      </c>
      <c r="C44" s="21">
        <v>15000</v>
      </c>
      <c r="I44" s="21">
        <v>15000</v>
      </c>
      <c r="O44" s="10">
        <f t="shared" si="16"/>
        <v>0</v>
      </c>
    </row>
    <row r="45" spans="1:15" ht="20.25">
      <c r="A45" s="32">
        <v>315</v>
      </c>
      <c r="B45" s="33" t="s">
        <v>59</v>
      </c>
      <c r="C45" s="21">
        <v>24000</v>
      </c>
      <c r="I45" s="21">
        <v>24000</v>
      </c>
      <c r="O45" s="10">
        <f t="shared" si="16"/>
        <v>0</v>
      </c>
    </row>
    <row r="46" spans="1:15" ht="9.75">
      <c r="A46" s="27">
        <v>4</v>
      </c>
      <c r="B46" s="27" t="s">
        <v>60</v>
      </c>
      <c r="C46" s="28">
        <f>C47</f>
        <v>81000</v>
      </c>
      <c r="D46" s="28">
        <f>D47</f>
        <v>0</v>
      </c>
      <c r="E46" s="28">
        <f aca="true" t="shared" si="17" ref="E46:N46">E47</f>
        <v>0</v>
      </c>
      <c r="F46" s="28">
        <f t="shared" si="17"/>
        <v>0</v>
      </c>
      <c r="G46" s="28">
        <f t="shared" si="17"/>
        <v>40000</v>
      </c>
      <c r="H46" s="28">
        <f t="shared" si="17"/>
        <v>40800</v>
      </c>
      <c r="I46" s="28">
        <f t="shared" si="17"/>
        <v>0</v>
      </c>
      <c r="J46" s="28">
        <f t="shared" si="17"/>
        <v>200</v>
      </c>
      <c r="K46" s="28">
        <f t="shared" si="17"/>
        <v>0</v>
      </c>
      <c r="L46" s="28">
        <f t="shared" si="17"/>
        <v>0</v>
      </c>
      <c r="M46" s="28">
        <f t="shared" si="17"/>
        <v>0</v>
      </c>
      <c r="N46" s="28">
        <f t="shared" si="17"/>
        <v>0</v>
      </c>
      <c r="O46" s="19">
        <f t="shared" si="16"/>
        <v>0</v>
      </c>
    </row>
    <row r="47" spans="1:15" ht="20.25">
      <c r="A47" s="32">
        <v>41</v>
      </c>
      <c r="B47" s="33" t="s">
        <v>61</v>
      </c>
      <c r="C47" s="21">
        <v>81000</v>
      </c>
      <c r="G47" s="21">
        <v>40000</v>
      </c>
      <c r="H47" s="21">
        <v>40800</v>
      </c>
      <c r="J47" s="21">
        <v>200</v>
      </c>
      <c r="O47" s="10">
        <f t="shared" si="16"/>
        <v>0</v>
      </c>
    </row>
    <row r="48" spans="1:15" ht="22.5" customHeight="1">
      <c r="A48" s="27">
        <v>5</v>
      </c>
      <c r="B48" s="27" t="s">
        <v>62</v>
      </c>
      <c r="C48" s="28">
        <v>14400</v>
      </c>
      <c r="D48" s="28">
        <f>D49</f>
        <v>0</v>
      </c>
      <c r="E48" s="28">
        <f aca="true" t="shared" si="18" ref="E48:N48">E49</f>
        <v>0</v>
      </c>
      <c r="F48" s="28">
        <f t="shared" si="18"/>
        <v>0</v>
      </c>
      <c r="G48" s="28">
        <f t="shared" si="18"/>
        <v>6000</v>
      </c>
      <c r="H48" s="28">
        <f t="shared" si="18"/>
        <v>4080</v>
      </c>
      <c r="I48" s="28">
        <f t="shared" si="18"/>
        <v>0</v>
      </c>
      <c r="J48" s="28">
        <f t="shared" si="18"/>
        <v>4320</v>
      </c>
      <c r="K48" s="28">
        <f t="shared" si="18"/>
        <v>0</v>
      </c>
      <c r="L48" s="28">
        <f t="shared" si="18"/>
        <v>0</v>
      </c>
      <c r="M48" s="28">
        <f t="shared" si="18"/>
        <v>0</v>
      </c>
      <c r="N48" s="28">
        <f t="shared" si="18"/>
        <v>0</v>
      </c>
      <c r="O48" s="10">
        <f t="shared" si="16"/>
        <v>0</v>
      </c>
    </row>
    <row r="49" spans="1:15" ht="20.25">
      <c r="A49" s="29">
        <v>51</v>
      </c>
      <c r="B49" s="30" t="s">
        <v>63</v>
      </c>
      <c r="C49" s="21">
        <v>14400</v>
      </c>
      <c r="G49" s="21">
        <v>6000</v>
      </c>
      <c r="H49" s="21">
        <v>4080</v>
      </c>
      <c r="J49" s="21">
        <v>4320</v>
      </c>
      <c r="O49" s="10">
        <f t="shared" si="16"/>
        <v>0</v>
      </c>
    </row>
    <row r="50" spans="1:15" ht="9.75">
      <c r="A50" s="34">
        <v>6</v>
      </c>
      <c r="B50" s="34" t="s">
        <v>64</v>
      </c>
      <c r="C50" s="28">
        <v>18000</v>
      </c>
      <c r="D50" s="28"/>
      <c r="E50" s="28"/>
      <c r="F50" s="28"/>
      <c r="G50" s="28"/>
      <c r="H50" s="28">
        <v>8160</v>
      </c>
      <c r="I50" s="28"/>
      <c r="J50" s="28">
        <v>9840</v>
      </c>
      <c r="K50" s="28"/>
      <c r="L50" s="28"/>
      <c r="M50" s="28"/>
      <c r="N50" s="28"/>
      <c r="O50" s="10">
        <f t="shared" si="16"/>
        <v>0</v>
      </c>
    </row>
    <row r="51" spans="1:15" ht="20.25">
      <c r="A51" s="27">
        <v>7</v>
      </c>
      <c r="B51" s="27" t="s">
        <v>65</v>
      </c>
      <c r="C51" s="28">
        <f aca="true" t="shared" si="19" ref="C51:N51">C52+C60</f>
        <v>659000</v>
      </c>
      <c r="D51" s="28">
        <f t="shared" si="19"/>
        <v>0</v>
      </c>
      <c r="E51" s="28">
        <f t="shared" si="19"/>
        <v>0</v>
      </c>
      <c r="F51" s="28">
        <f t="shared" si="19"/>
        <v>0</v>
      </c>
      <c r="G51" s="28">
        <f t="shared" si="19"/>
        <v>0</v>
      </c>
      <c r="H51" s="28">
        <f t="shared" si="19"/>
        <v>27200</v>
      </c>
      <c r="I51" s="28">
        <f t="shared" si="19"/>
        <v>54000</v>
      </c>
      <c r="J51" s="28">
        <f t="shared" si="19"/>
        <v>103800</v>
      </c>
      <c r="K51" s="28">
        <f t="shared" si="19"/>
        <v>253900</v>
      </c>
      <c r="L51" s="28">
        <f t="shared" si="19"/>
        <v>0</v>
      </c>
      <c r="M51" s="28">
        <f t="shared" si="19"/>
        <v>220100</v>
      </c>
      <c r="N51" s="28">
        <f t="shared" si="19"/>
        <v>0</v>
      </c>
      <c r="O51" s="10">
        <f t="shared" si="16"/>
        <v>0</v>
      </c>
    </row>
    <row r="52" spans="1:15" ht="22.5" customHeight="1">
      <c r="A52" s="32">
        <v>71</v>
      </c>
      <c r="B52" s="33" t="s">
        <v>66</v>
      </c>
      <c r="C52" s="21">
        <f>SUM(C53:C59)</f>
        <v>111000</v>
      </c>
      <c r="D52" s="21">
        <f aca="true" t="shared" si="20" ref="D52:O52">SUM(D53:D59)</f>
        <v>0</v>
      </c>
      <c r="E52" s="21">
        <f t="shared" si="20"/>
        <v>0</v>
      </c>
      <c r="F52" s="21">
        <f t="shared" si="20"/>
        <v>0</v>
      </c>
      <c r="G52" s="21">
        <f t="shared" si="20"/>
        <v>0</v>
      </c>
      <c r="H52" s="21">
        <f t="shared" si="20"/>
        <v>13600</v>
      </c>
      <c r="I52" s="21">
        <f t="shared" si="20"/>
        <v>54000</v>
      </c>
      <c r="J52" s="21">
        <f t="shared" si="20"/>
        <v>18400</v>
      </c>
      <c r="K52" s="21">
        <f t="shared" si="20"/>
        <v>25000</v>
      </c>
      <c r="L52" s="21">
        <f t="shared" si="20"/>
        <v>0</v>
      </c>
      <c r="M52" s="21">
        <f t="shared" si="20"/>
        <v>0</v>
      </c>
      <c r="N52" s="21">
        <f t="shared" si="20"/>
        <v>0</v>
      </c>
      <c r="O52" s="21">
        <f t="shared" si="20"/>
        <v>0</v>
      </c>
    </row>
    <row r="53" spans="1:15" ht="9.75">
      <c r="A53" s="32">
        <v>711</v>
      </c>
      <c r="B53" s="30" t="s">
        <v>67</v>
      </c>
      <c r="C53" s="21">
        <v>24000</v>
      </c>
      <c r="I53" s="21">
        <v>24000</v>
      </c>
      <c r="O53" s="10">
        <f aca="true" t="shared" si="21" ref="O53:O78">C53-SUM(D53:N53)</f>
        <v>0</v>
      </c>
    </row>
    <row r="54" spans="1:15" ht="9.75">
      <c r="A54" s="32">
        <v>712</v>
      </c>
      <c r="B54" s="9" t="s">
        <v>68</v>
      </c>
      <c r="C54" s="21">
        <v>12000</v>
      </c>
      <c r="I54" s="21">
        <v>12000</v>
      </c>
      <c r="O54" s="10">
        <f t="shared" si="21"/>
        <v>0</v>
      </c>
    </row>
    <row r="55" spans="1:15" ht="9.75">
      <c r="A55" s="32">
        <v>713</v>
      </c>
      <c r="B55" s="9" t="s">
        <v>69</v>
      </c>
      <c r="C55" s="21">
        <v>12000</v>
      </c>
      <c r="I55" s="21">
        <v>12000</v>
      </c>
      <c r="O55" s="10">
        <f t="shared" si="21"/>
        <v>0</v>
      </c>
    </row>
    <row r="56" spans="1:15" ht="9.75">
      <c r="A56" s="32">
        <v>714</v>
      </c>
      <c r="B56" s="9" t="s">
        <v>70</v>
      </c>
      <c r="C56" s="21">
        <v>6000</v>
      </c>
      <c r="I56" s="21">
        <v>6000</v>
      </c>
      <c r="O56" s="10">
        <f t="shared" si="21"/>
        <v>0</v>
      </c>
    </row>
    <row r="57" spans="1:15" ht="30">
      <c r="A57" s="32">
        <v>715</v>
      </c>
      <c r="B57" s="9" t="s">
        <v>71</v>
      </c>
      <c r="C57" s="21">
        <v>19000</v>
      </c>
      <c r="K57" s="21">
        <v>19000</v>
      </c>
      <c r="O57" s="10">
        <f t="shared" si="21"/>
        <v>0</v>
      </c>
    </row>
    <row r="58" spans="1:15" ht="11.25" customHeight="1">
      <c r="A58" s="32">
        <v>716</v>
      </c>
      <c r="B58" s="9" t="s">
        <v>72</v>
      </c>
      <c r="C58" s="21">
        <v>6000</v>
      </c>
      <c r="K58" s="21">
        <v>6000</v>
      </c>
      <c r="O58" s="10">
        <f t="shared" si="21"/>
        <v>0</v>
      </c>
    </row>
    <row r="59" spans="1:15" ht="11.25" customHeight="1">
      <c r="A59" s="32">
        <v>717</v>
      </c>
      <c r="B59" s="9" t="s">
        <v>73</v>
      </c>
      <c r="C59" s="21">
        <v>32000</v>
      </c>
      <c r="H59" s="21">
        <v>13600</v>
      </c>
      <c r="J59" s="21">
        <v>18400</v>
      </c>
      <c r="O59" s="10">
        <f t="shared" si="21"/>
        <v>0</v>
      </c>
    </row>
    <row r="60" spans="1:15" ht="9.75">
      <c r="A60" s="32">
        <v>72</v>
      </c>
      <c r="B60" s="9" t="s">
        <v>74</v>
      </c>
      <c r="C60" s="21">
        <f aca="true" t="shared" si="22" ref="C60:H60">SUM(C61:C65)</f>
        <v>548000</v>
      </c>
      <c r="D60" s="21">
        <f t="shared" si="22"/>
        <v>0</v>
      </c>
      <c r="E60" s="21">
        <f t="shared" si="22"/>
        <v>0</v>
      </c>
      <c r="F60" s="21">
        <f t="shared" si="22"/>
        <v>0</v>
      </c>
      <c r="G60" s="21">
        <f t="shared" si="22"/>
        <v>0</v>
      </c>
      <c r="H60" s="21">
        <f t="shared" si="22"/>
        <v>13600</v>
      </c>
      <c r="I60" s="21">
        <f aca="true" t="shared" si="23" ref="I60:N60">SUM(I61:I65)</f>
        <v>0</v>
      </c>
      <c r="J60" s="21">
        <f t="shared" si="23"/>
        <v>85400</v>
      </c>
      <c r="K60" s="21">
        <f t="shared" si="23"/>
        <v>228900</v>
      </c>
      <c r="L60" s="21">
        <f t="shared" si="23"/>
        <v>0</v>
      </c>
      <c r="M60" s="21">
        <f t="shared" si="23"/>
        <v>220100</v>
      </c>
      <c r="N60" s="21">
        <f t="shared" si="23"/>
        <v>0</v>
      </c>
      <c r="O60" s="10">
        <f t="shared" si="21"/>
        <v>0</v>
      </c>
    </row>
    <row r="61" spans="1:15" ht="9.75">
      <c r="A61" s="29">
        <v>721</v>
      </c>
      <c r="B61" s="9" t="s">
        <v>75</v>
      </c>
      <c r="C61" s="21">
        <v>140000</v>
      </c>
      <c r="H61" s="21">
        <v>13600</v>
      </c>
      <c r="J61" s="21">
        <v>56400</v>
      </c>
      <c r="M61" s="21">
        <v>70000</v>
      </c>
      <c r="O61" s="10">
        <f t="shared" si="21"/>
        <v>0</v>
      </c>
    </row>
    <row r="62" spans="1:15" ht="9.75">
      <c r="A62" s="32">
        <v>722</v>
      </c>
      <c r="B62" s="9" t="s">
        <v>76</v>
      </c>
      <c r="C62" s="21">
        <v>6000</v>
      </c>
      <c r="K62" s="21">
        <v>6000</v>
      </c>
      <c r="O62" s="10">
        <f t="shared" si="21"/>
        <v>0</v>
      </c>
    </row>
    <row r="63" spans="1:15" ht="20.25" customHeight="1">
      <c r="A63" s="32">
        <v>723</v>
      </c>
      <c r="B63" s="9" t="s">
        <v>77</v>
      </c>
      <c r="C63" s="21">
        <v>60000</v>
      </c>
      <c r="K63" s="21">
        <v>45000</v>
      </c>
      <c r="M63" s="21">
        <v>15000</v>
      </c>
      <c r="O63" s="10">
        <f t="shared" si="21"/>
        <v>0</v>
      </c>
    </row>
    <row r="64" spans="1:15" ht="30" customHeight="1">
      <c r="A64" s="32">
        <v>724</v>
      </c>
      <c r="B64" s="33" t="s">
        <v>78</v>
      </c>
      <c r="C64" s="21">
        <f>40000+30*2500</f>
        <v>115000</v>
      </c>
      <c r="J64" s="21">
        <v>29000</v>
      </c>
      <c r="K64" s="21">
        <v>30900</v>
      </c>
      <c r="M64" s="21">
        <v>55100</v>
      </c>
      <c r="O64" s="10">
        <f t="shared" si="21"/>
        <v>0</v>
      </c>
    </row>
    <row r="65" spans="1:15" ht="30">
      <c r="A65" s="32">
        <v>725</v>
      </c>
      <c r="B65" s="9" t="s">
        <v>79</v>
      </c>
      <c r="C65" s="21">
        <f>180*150+100*2000</f>
        <v>227000</v>
      </c>
      <c r="K65" s="21">
        <v>147000</v>
      </c>
      <c r="M65" s="21">
        <v>80000</v>
      </c>
      <c r="N65" s="35"/>
      <c r="O65" s="10">
        <f t="shared" si="21"/>
        <v>0</v>
      </c>
    </row>
    <row r="66" spans="1:15" ht="9.75">
      <c r="A66" s="27">
        <v>8</v>
      </c>
      <c r="B66" s="27" t="s">
        <v>80</v>
      </c>
      <c r="C66" s="28">
        <f>SUM(C67:C75)</f>
        <v>388680</v>
      </c>
      <c r="D66" s="28">
        <f>SUM(D67:D75)</f>
        <v>72400</v>
      </c>
      <c r="E66" s="28">
        <f aca="true" t="shared" si="24" ref="E66:N66">SUM(E67:E75)</f>
        <v>40000</v>
      </c>
      <c r="F66" s="28">
        <f t="shared" si="24"/>
        <v>0</v>
      </c>
      <c r="G66" s="28">
        <f>SUM(G67:G75)</f>
        <v>36000</v>
      </c>
      <c r="H66" s="28">
        <f t="shared" si="24"/>
        <v>93840</v>
      </c>
      <c r="I66" s="28">
        <f t="shared" si="24"/>
        <v>1164</v>
      </c>
      <c r="J66" s="28">
        <f t="shared" si="24"/>
        <v>29440</v>
      </c>
      <c r="K66" s="28">
        <f t="shared" si="24"/>
        <v>5</v>
      </c>
      <c r="L66" s="28">
        <f t="shared" si="24"/>
        <v>63829</v>
      </c>
      <c r="M66" s="28">
        <f t="shared" si="24"/>
        <v>0</v>
      </c>
      <c r="N66" s="28">
        <f t="shared" si="24"/>
        <v>52002</v>
      </c>
      <c r="O66" s="10">
        <f t="shared" si="21"/>
        <v>0</v>
      </c>
    </row>
    <row r="67" spans="1:15" ht="9.75">
      <c r="A67" s="29">
        <v>81</v>
      </c>
      <c r="B67" s="30" t="s">
        <v>81</v>
      </c>
      <c r="C67" s="21">
        <v>10000</v>
      </c>
      <c r="J67" s="21">
        <v>10000</v>
      </c>
      <c r="O67" s="10">
        <f t="shared" si="21"/>
        <v>0</v>
      </c>
    </row>
    <row r="68" spans="1:15" ht="9.75">
      <c r="A68" s="29">
        <v>82</v>
      </c>
      <c r="B68" s="30" t="s">
        <v>82</v>
      </c>
      <c r="C68" s="21">
        <v>60000</v>
      </c>
      <c r="H68" s="21">
        <v>28560</v>
      </c>
      <c r="L68" s="21">
        <v>31440</v>
      </c>
      <c r="O68" s="10">
        <f t="shared" si="21"/>
        <v>0</v>
      </c>
    </row>
    <row r="69" spans="1:15" ht="9.75">
      <c r="A69" s="29">
        <v>83</v>
      </c>
      <c r="B69" s="30" t="s">
        <v>83</v>
      </c>
      <c r="C69" s="21">
        <v>20000</v>
      </c>
      <c r="E69" s="21">
        <v>1000</v>
      </c>
      <c r="I69" s="21">
        <v>1164</v>
      </c>
      <c r="J69" s="21">
        <v>13440</v>
      </c>
      <c r="K69" s="21">
        <v>5</v>
      </c>
      <c r="L69" s="21">
        <v>2389</v>
      </c>
      <c r="N69" s="21">
        <v>2002</v>
      </c>
      <c r="O69" s="10">
        <f t="shared" si="21"/>
        <v>0</v>
      </c>
    </row>
    <row r="70" spans="1:15" ht="9.75">
      <c r="A70" s="29">
        <v>84</v>
      </c>
      <c r="B70" s="33" t="s">
        <v>84</v>
      </c>
      <c r="C70" s="21">
        <v>9000</v>
      </c>
      <c r="E70" s="21">
        <v>9000</v>
      </c>
      <c r="O70" s="10">
        <f t="shared" si="21"/>
        <v>0</v>
      </c>
    </row>
    <row r="71" spans="1:15" ht="9.75">
      <c r="A71" s="29">
        <v>85</v>
      </c>
      <c r="B71" s="33" t="s">
        <v>85</v>
      </c>
      <c r="C71" s="21">
        <v>5000</v>
      </c>
      <c r="J71" s="21">
        <v>5000</v>
      </c>
      <c r="O71" s="10">
        <f t="shared" si="21"/>
        <v>0</v>
      </c>
    </row>
    <row r="72" spans="1:15" ht="9.75">
      <c r="A72" s="29">
        <v>86</v>
      </c>
      <c r="B72" s="30" t="s">
        <v>86</v>
      </c>
      <c r="C72" s="21">
        <f>12*17390</f>
        <v>208680</v>
      </c>
      <c r="D72" s="21">
        <v>57400</v>
      </c>
      <c r="G72" s="21">
        <v>36000</v>
      </c>
      <c r="H72" s="21">
        <v>65280</v>
      </c>
      <c r="N72" s="21">
        <v>50000</v>
      </c>
      <c r="O72" s="10">
        <f t="shared" si="21"/>
        <v>0</v>
      </c>
    </row>
    <row r="73" spans="1:15" ht="9.75">
      <c r="A73" s="29">
        <v>87</v>
      </c>
      <c r="B73" s="30" t="s">
        <v>87</v>
      </c>
      <c r="C73" s="21">
        <v>30000</v>
      </c>
      <c r="E73" s="21">
        <v>30000</v>
      </c>
      <c r="O73" s="10">
        <f t="shared" si="21"/>
        <v>0</v>
      </c>
    </row>
    <row r="74" spans="1:15" ht="9.75">
      <c r="A74" s="29">
        <v>88</v>
      </c>
      <c r="B74" s="30" t="s">
        <v>88</v>
      </c>
      <c r="C74" s="21">
        <v>31000</v>
      </c>
      <c r="J74" s="21">
        <v>1000</v>
      </c>
      <c r="L74" s="21">
        <v>30000</v>
      </c>
      <c r="O74" s="10">
        <f t="shared" si="21"/>
        <v>0</v>
      </c>
    </row>
    <row r="75" spans="1:15" ht="20.25">
      <c r="A75" s="29">
        <v>89</v>
      </c>
      <c r="B75" s="30" t="s">
        <v>89</v>
      </c>
      <c r="C75" s="21">
        <v>15000</v>
      </c>
      <c r="D75" s="21">
        <v>15000</v>
      </c>
      <c r="O75" s="10">
        <f t="shared" si="21"/>
        <v>0</v>
      </c>
    </row>
    <row r="76" spans="1:15" ht="9.75">
      <c r="A76" s="27">
        <v>9</v>
      </c>
      <c r="B76" s="27" t="s">
        <v>90</v>
      </c>
      <c r="C76" s="28">
        <f aca="true" t="shared" si="25" ref="C76:N76">SUM(C77:C77)</f>
        <v>14000</v>
      </c>
      <c r="D76" s="28">
        <f t="shared" si="25"/>
        <v>5000</v>
      </c>
      <c r="E76" s="28">
        <f t="shared" si="25"/>
        <v>0</v>
      </c>
      <c r="F76" s="28">
        <f t="shared" si="25"/>
        <v>0</v>
      </c>
      <c r="G76" s="28">
        <f t="shared" si="25"/>
        <v>0</v>
      </c>
      <c r="H76" s="28">
        <f t="shared" si="25"/>
        <v>8160</v>
      </c>
      <c r="I76" s="28">
        <f t="shared" si="25"/>
        <v>0</v>
      </c>
      <c r="J76" s="28">
        <f t="shared" si="25"/>
        <v>840</v>
      </c>
      <c r="K76" s="28">
        <f t="shared" si="25"/>
        <v>0</v>
      </c>
      <c r="L76" s="28">
        <f t="shared" si="25"/>
        <v>0</v>
      </c>
      <c r="M76" s="28">
        <f t="shared" si="25"/>
        <v>0</v>
      </c>
      <c r="N76" s="28">
        <f t="shared" si="25"/>
        <v>0</v>
      </c>
      <c r="O76" s="10">
        <f t="shared" si="21"/>
        <v>0</v>
      </c>
    </row>
    <row r="77" spans="1:15" ht="9.75">
      <c r="A77" s="32">
        <v>91</v>
      </c>
      <c r="B77" s="33" t="s">
        <v>91</v>
      </c>
      <c r="C77" s="21">
        <v>14000</v>
      </c>
      <c r="D77" s="21">
        <v>5000</v>
      </c>
      <c r="H77" s="21">
        <v>8160</v>
      </c>
      <c r="J77" s="21">
        <v>840</v>
      </c>
      <c r="O77" s="10">
        <f t="shared" si="21"/>
        <v>0</v>
      </c>
    </row>
    <row r="78" spans="1:15" ht="9.75">
      <c r="A78" s="33">
        <v>10</v>
      </c>
      <c r="B78" s="33" t="s">
        <v>92</v>
      </c>
      <c r="C78" s="21">
        <v>18000</v>
      </c>
      <c r="N78" s="21">
        <v>18000</v>
      </c>
      <c r="O78" s="10">
        <f t="shared" si="21"/>
        <v>0</v>
      </c>
    </row>
    <row r="79" spans="1:18" s="39" customFormat="1" ht="9.75">
      <c r="A79" s="36"/>
      <c r="B79" s="37" t="s">
        <v>93</v>
      </c>
      <c r="C79" s="38">
        <f aca="true" t="shared" si="26" ref="C79:O79">SUM(C33+C36+C39+C46+C48+C50+C51+C66+C76+C78)</f>
        <v>1478000</v>
      </c>
      <c r="D79" s="38">
        <f t="shared" si="26"/>
        <v>117000</v>
      </c>
      <c r="E79" s="38">
        <f t="shared" si="26"/>
        <v>40000</v>
      </c>
      <c r="F79" s="38">
        <f t="shared" si="26"/>
        <v>30000</v>
      </c>
      <c r="G79" s="38">
        <f t="shared" si="26"/>
        <v>138000</v>
      </c>
      <c r="H79" s="38">
        <f t="shared" si="26"/>
        <v>272000</v>
      </c>
      <c r="I79" s="38">
        <f t="shared" si="26"/>
        <v>123164</v>
      </c>
      <c r="J79" s="38">
        <f t="shared" si="26"/>
        <v>150000</v>
      </c>
      <c r="K79" s="38">
        <f t="shared" si="26"/>
        <v>253905</v>
      </c>
      <c r="L79" s="38">
        <f t="shared" si="26"/>
        <v>63829</v>
      </c>
      <c r="M79" s="38">
        <f t="shared" si="26"/>
        <v>220100</v>
      </c>
      <c r="N79" s="38">
        <f t="shared" si="26"/>
        <v>70002</v>
      </c>
      <c r="O79" s="38">
        <f t="shared" si="26"/>
        <v>0</v>
      </c>
      <c r="P79" s="12"/>
      <c r="Q79" s="12"/>
      <c r="R79" s="12"/>
    </row>
    <row r="80" spans="1:18" s="39" customFormat="1" ht="9.75">
      <c r="A80" s="40" t="s">
        <v>94</v>
      </c>
      <c r="B80" s="40"/>
      <c r="C80" s="21">
        <f aca="true" t="shared" si="27" ref="C80:O80">C31-C79</f>
        <v>0</v>
      </c>
      <c r="D80" s="21">
        <f t="shared" si="27"/>
        <v>0</v>
      </c>
      <c r="E80" s="21">
        <f t="shared" si="27"/>
        <v>0</v>
      </c>
      <c r="F80" s="21">
        <f t="shared" si="27"/>
        <v>0</v>
      </c>
      <c r="G80" s="21">
        <f t="shared" si="27"/>
        <v>0</v>
      </c>
      <c r="H80" s="21">
        <f t="shared" si="27"/>
        <v>0</v>
      </c>
      <c r="I80" s="21">
        <f t="shared" si="27"/>
        <v>0</v>
      </c>
      <c r="J80" s="21">
        <f t="shared" si="27"/>
        <v>0</v>
      </c>
      <c r="K80" s="21">
        <f t="shared" si="27"/>
        <v>0</v>
      </c>
      <c r="L80" s="21">
        <f t="shared" si="27"/>
        <v>0</v>
      </c>
      <c r="M80" s="21">
        <f t="shared" si="27"/>
        <v>0</v>
      </c>
      <c r="N80" s="21">
        <f t="shared" si="27"/>
        <v>0</v>
      </c>
      <c r="O80" s="21">
        <f t="shared" si="27"/>
        <v>0</v>
      </c>
      <c r="P80" s="12"/>
      <c r="Q80" s="12"/>
      <c r="R80" s="12"/>
    </row>
    <row r="81" spans="1:18" s="39" customFormat="1" ht="20.25" customHeight="1">
      <c r="A81" s="12"/>
      <c r="B81" s="12"/>
      <c r="C81" s="19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21"/>
      <c r="O81" s="21"/>
      <c r="P81" s="12"/>
      <c r="Q81" s="12"/>
      <c r="R81" s="12"/>
    </row>
    <row r="82" spans="14:15" ht="9.75">
      <c r="N82" s="41"/>
      <c r="O82" s="41"/>
    </row>
    <row r="83" spans="3:13" ht="9.75">
      <c r="C83" s="10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3:15" ht="9.75">
      <c r="C84" s="10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3:15" ht="9.75">
      <c r="C85" s="10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3:15" ht="9.75">
      <c r="C86" s="1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3:15" ht="9.75">
      <c r="C87" s="1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3:15" ht="9.75">
      <c r="C88" s="10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3:15" ht="9.75">
      <c r="C89" s="10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3:15" ht="9.75">
      <c r="C90" s="1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3:15" ht="9.75">
      <c r="C91" s="10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3:15" ht="9.75">
      <c r="C92" s="10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3:15" ht="9.75">
      <c r="C93" s="19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3:15" ht="9.75">
      <c r="C94" s="1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3:15" ht="9.75"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3:15" ht="9.75">
      <c r="C96" s="1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3:15" ht="9.75">
      <c r="C97" s="1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3:15" ht="9.75">
      <c r="C98" s="1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3:15" ht="9.75">
      <c r="C99" s="10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3:15" ht="9.75">
      <c r="C100" s="1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3:15" ht="9.75">
      <c r="C101" s="1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3:15" ht="9.75">
      <c r="C102" s="1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3:15" ht="9.75">
      <c r="C103" s="1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3:15" ht="9.75">
      <c r="C104" s="1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4:15" ht="9.75">
      <c r="N105" s="41"/>
      <c r="O105" s="41"/>
    </row>
  </sheetData>
  <sheetProtection/>
  <mergeCells count="1">
    <mergeCell ref="A80:B80"/>
  </mergeCells>
  <printOptions gridLines="1" horizontalCentered="1"/>
  <pageMargins left="0.11811023622047245" right="0.11811023622047245" top="0.35433070866141736" bottom="0.3937007874015748" header="0.15748031496062992" footer="0.15748031496062992"/>
  <pageSetup horizontalDpi="600" verticalDpi="600" orientation="landscape" paperSize="9" r:id="rId1"/>
  <headerFooter>
    <oddHeader>&amp;C&amp;A&amp;R&amp;P. oldal</oddHeader>
    <oddFooter>&amp;C&amp;Z&amp;F</oddFooter>
  </headerFooter>
  <rowBreaks count="1" manualBreakCount="1">
    <brk id="31" max="14" man="1"/>
  </rowBreaks>
  <colBreaks count="1" manualBreakCount="1">
    <brk id="15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Zsolt</dc:creator>
  <cp:keywords/>
  <dc:description/>
  <cp:lastModifiedBy>Farkas Zsolt</cp:lastModifiedBy>
  <dcterms:created xsi:type="dcterms:W3CDTF">2021-04-26T13:44:02Z</dcterms:created>
  <dcterms:modified xsi:type="dcterms:W3CDTF">2021-04-26T13:45:07Z</dcterms:modified>
  <cp:category/>
  <cp:version/>
  <cp:contentType/>
  <cp:contentStatus/>
</cp:coreProperties>
</file>